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ashry\Downloads\"/>
    </mc:Choice>
  </mc:AlternateContent>
  <xr:revisionPtr revIDLastSave="0" documentId="13_ncr:1_{3BE42657-1586-47F7-A308-E6A9642E8563}" xr6:coauthVersionLast="47" xr6:coauthVersionMax="47" xr10:uidLastSave="{00000000-0000-0000-0000-000000000000}"/>
  <bookViews>
    <workbookView xWindow="-110" yWindow="-110" windowWidth="19420" windowHeight="10300" tabRatio="739" firstSheet="2" activeTab="2" xr2:uid="{09A97CA0-3FCF-4A73-B863-15CD58C974FF}"/>
  </bookViews>
  <sheets>
    <sheet name="Progress update Working Sheet" sheetId="21" state="hidden" r:id="rId1"/>
    <sheet name="Progress Update Q2'23" sheetId="22" state="hidden" r:id="rId2"/>
    <sheet name="Financial highlights &amp; segments" sheetId="30" r:id="rId3"/>
    <sheet name="OWC, FCF, Balance sheet" sheetId="31" r:id="rId4"/>
    <sheet name="Operational highlights" sheetId="32" r:id="rId5"/>
    <sheet name="Consolidated FP" sheetId="33" r:id="rId6"/>
    <sheet name="Consolidated P&amp;L" sheetId="34" r:id="rId7"/>
    <sheet name="Consolidated Cash Flow" sheetId="36" r:id="rId8"/>
    <sheet name="MD&amp;A-Rigs Operational info Sep" sheetId="12" state="hidden" r:id="rId9"/>
    <sheet name="ADNOCDRILL Historical Data" sheetId="28" state="hidden" r:id="rId10"/>
  </sheets>
  <definedNames>
    <definedName name="_xlnm._FilterDatabase" localSheetId="9" hidden="1">'ADNOCDRILL Historical Data'!$A$1:$F$303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9">'ADNOCDRILL Historical Data'!$A$1:$G$310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32" l="1"/>
  <c r="AZ37" i="30"/>
  <c r="AZ34" i="30"/>
  <c r="AZ33" i="30"/>
  <c r="AZ32" i="30"/>
  <c r="AZ31" i="30"/>
  <c r="AR28" i="30" l="1"/>
  <c r="AR26" i="30"/>
  <c r="AR13" i="30"/>
  <c r="AR11" i="30"/>
  <c r="R18" i="32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S18" i="32" l="1"/>
  <c r="Q18" i="32"/>
  <c r="R5" i="30"/>
  <c r="R41" i="33"/>
  <c r="Q21" i="31"/>
  <c r="Y24" i="31"/>
  <c r="X24" i="31"/>
  <c r="W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Z38" i="30" l="1"/>
  <c r="AZ35" i="30"/>
  <c r="P18" i="32"/>
  <c r="O18" i="32" l="1"/>
  <c r="Y11" i="34"/>
  <c r="Y8" i="34"/>
  <c r="Y18" i="32"/>
  <c r="N18" i="32"/>
  <c r="M18" i="32"/>
  <c r="C18" i="32"/>
  <c r="D18" i="32"/>
  <c r="E18" i="32"/>
  <c r="F18" i="32"/>
  <c r="G18" i="32"/>
  <c r="H18" i="32"/>
  <c r="I18" i="32"/>
  <c r="J18" i="32"/>
  <c r="K18" i="32"/>
  <c r="L18" i="32"/>
  <c r="W18" i="32"/>
  <c r="X18" i="32"/>
  <c r="C580" i="28"/>
  <c r="H14" i="12"/>
  <c r="H13" i="12"/>
  <c r="H12" i="12"/>
  <c r="H11" i="12"/>
  <c r="I14" i="12"/>
  <c r="I13" i="12"/>
  <c r="I12" i="12"/>
  <c r="I11" i="12"/>
  <c r="I10" i="12"/>
  <c r="I9" i="12"/>
  <c r="I8" i="12"/>
  <c r="I7" i="12"/>
  <c r="E576" i="28"/>
  <c r="E575" i="28"/>
  <c r="E574" i="28"/>
  <c r="D576" i="28"/>
  <c r="D575" i="28"/>
  <c r="D574" i="28"/>
  <c r="C576" i="28"/>
  <c r="C575" i="28"/>
  <c r="C574" i="28"/>
  <c r="B574" i="28"/>
  <c r="B576" i="28"/>
  <c r="B575" i="28"/>
  <c r="D22" i="12"/>
  <c r="H22" i="12"/>
  <c r="J22" i="12"/>
  <c r="D21" i="12"/>
  <c r="H21" i="12"/>
  <c r="J21" i="12"/>
  <c r="D20" i="12"/>
  <c r="H20" i="12"/>
  <c r="J20" i="12"/>
  <c r="D10" i="12"/>
  <c r="D9" i="12"/>
  <c r="D8" i="12"/>
  <c r="D7" i="12"/>
  <c r="F22" i="12"/>
  <c r="F21" i="12"/>
  <c r="F20" i="12"/>
  <c r="F19" i="12"/>
  <c r="F10" i="12"/>
  <c r="F9" i="12"/>
  <c r="F8" i="12"/>
  <c r="F7" i="12"/>
  <c r="L7" i="21"/>
  <c r="N30" i="21"/>
  <c r="O44" i="22"/>
  <c r="F576" i="28"/>
  <c r="Q10" i="22"/>
  <c r="H36" i="21"/>
  <c r="I19" i="12"/>
  <c r="D46" i="21"/>
  <c r="D47" i="21"/>
  <c r="D45" i="21"/>
  <c r="L5" i="21"/>
  <c r="H10" i="22"/>
  <c r="L9" i="21"/>
  <c r="H37" i="21"/>
  <c r="N31" i="21"/>
  <c r="O45" i="22"/>
  <c r="Z10" i="22"/>
  <c r="H10" i="12"/>
  <c r="J10" i="12"/>
  <c r="H9" i="12"/>
  <c r="J9" i="12"/>
  <c r="H8" i="12"/>
  <c r="J8" i="12"/>
  <c r="H7" i="12"/>
  <c r="J7" i="12"/>
  <c r="D15" i="12"/>
  <c r="D11" i="12"/>
  <c r="C6" i="12"/>
  <c r="C579" i="28"/>
  <c r="E579" i="28"/>
  <c r="A2" i="21"/>
  <c r="B5" i="22"/>
  <c r="K5" i="21"/>
  <c r="G18" i="21"/>
  <c r="F47" i="21"/>
  <c r="F45" i="21"/>
  <c r="J36" i="21"/>
  <c r="S18" i="21"/>
  <c r="Y5" i="21"/>
  <c r="H7" i="21"/>
  <c r="F7" i="21"/>
  <c r="T7" i="21"/>
  <c r="E7" i="21"/>
  <c r="S7" i="21"/>
  <c r="D7" i="21"/>
  <c r="P21" i="21"/>
  <c r="P20" i="21"/>
  <c r="P19" i="21"/>
  <c r="P18" i="21"/>
  <c r="O30" i="21"/>
  <c r="P44" i="22"/>
  <c r="G36" i="21"/>
  <c r="N10" i="22"/>
  <c r="Q21" i="21"/>
  <c r="W36" i="21"/>
  <c r="T36" i="21"/>
  <c r="D36" i="21"/>
  <c r="Q36" i="21"/>
  <c r="R7" i="21"/>
  <c r="V7" i="21"/>
  <c r="E61" i="22"/>
  <c r="F18" i="21"/>
  <c r="F21" i="21"/>
  <c r="F20" i="21"/>
  <c r="Q20" i="21"/>
  <c r="Q19" i="21"/>
  <c r="Q18" i="21"/>
  <c r="D48" i="21"/>
  <c r="R21" i="21"/>
  <c r="K34" i="22"/>
  <c r="R20" i="21"/>
  <c r="K30" i="22"/>
  <c r="R18" i="21"/>
  <c r="E30" i="22"/>
  <c r="F19" i="21"/>
  <c r="R19" i="21"/>
  <c r="E34" i="22"/>
  <c r="D18" i="12"/>
  <c r="D17" i="12"/>
  <c r="D16" i="12"/>
  <c r="D14" i="12"/>
  <c r="D13" i="12"/>
  <c r="D12" i="12"/>
  <c r="J18" i="12"/>
  <c r="J17" i="12"/>
  <c r="J16" i="12"/>
  <c r="J15" i="12"/>
  <c r="J14" i="12"/>
  <c r="J13" i="12"/>
  <c r="J12" i="12"/>
  <c r="J11" i="12"/>
  <c r="F18" i="12"/>
  <c r="F17" i="12"/>
  <c r="F16" i="12"/>
  <c r="F15" i="12"/>
  <c r="F14" i="12"/>
  <c r="F13" i="12"/>
  <c r="F12" i="12"/>
  <c r="F11" i="12"/>
  <c r="G21" i="21"/>
  <c r="S21" i="21"/>
  <c r="G19" i="21"/>
  <c r="S19" i="21"/>
  <c r="F48" i="21"/>
  <c r="G20" i="21"/>
  <c r="S20" i="21"/>
  <c r="H69" i="22"/>
  <c r="B69" i="22"/>
  <c r="K69" i="22"/>
  <c r="J5" i="21"/>
  <c r="X5" i="21"/>
  <c r="H19" i="12"/>
  <c r="J19" i="12"/>
  <c r="E6" i="12"/>
  <c r="C19" i="12"/>
  <c r="D19" i="12"/>
  <c r="B6" i="12"/>
  <c r="D6" i="12"/>
  <c r="F6" i="12"/>
  <c r="E48" i="21"/>
  <c r="I6" i="12"/>
  <c r="H6" i="12"/>
  <c r="J6" i="12"/>
  <c r="I7" i="21"/>
  <c r="I9" i="21"/>
  <c r="W9" i="21"/>
  <c r="J7" i="21"/>
  <c r="W7" i="21"/>
  <c r="E36" i="21"/>
  <c r="I5" i="21"/>
  <c r="W5" i="21"/>
  <c r="K7" i="21"/>
  <c r="Y7" i="21"/>
  <c r="R36" i="21"/>
  <c r="S36" i="21"/>
  <c r="F36" i="21"/>
  <c r="X7" i="21"/>
  <c r="U36" i="21"/>
  <c r="V36" i="21"/>
  <c r="I36" i="21"/>
  <c r="H61" i="22"/>
  <c r="J61" i="22"/>
  <c r="K36" i="21"/>
  <c r="J9" i="21"/>
  <c r="X9" i="21"/>
  <c r="F46" i="21"/>
  <c r="X36" i="21"/>
  <c r="Y36" i="21"/>
  <c r="L36" i="21"/>
  <c r="E47" i="21"/>
  <c r="E45" i="21"/>
  <c r="D5" i="21"/>
  <c r="R5" i="21"/>
  <c r="E5" i="21"/>
  <c r="S5" i="21"/>
  <c r="H5" i="21"/>
  <c r="F5" i="21"/>
  <c r="G5" i="21"/>
  <c r="V5" i="21"/>
  <c r="E10" i="22"/>
  <c r="U5" i="21"/>
  <c r="T5" i="21"/>
  <c r="E69" i="22"/>
  <c r="H9" i="21"/>
  <c r="V9" i="21"/>
  <c r="O31" i="21"/>
  <c r="P45" i="22"/>
  <c r="W10" i="22"/>
  <c r="E46" i="21"/>
  <c r="D9" i="21"/>
  <c r="G7" i="21"/>
  <c r="H63" i="22"/>
  <c r="U37" i="21"/>
  <c r="G37" i="21"/>
  <c r="I37" i="21"/>
  <c r="E37" i="21"/>
  <c r="R37" i="21"/>
  <c r="F9" i="21"/>
  <c r="T9" i="21"/>
  <c r="E9" i="21"/>
  <c r="S9" i="21"/>
  <c r="R9" i="21"/>
  <c r="U7" i="21"/>
  <c r="G9" i="21"/>
  <c r="J37" i="21"/>
  <c r="E63" i="22"/>
  <c r="J63" i="22"/>
  <c r="T37" i="21"/>
  <c r="V37" i="21"/>
  <c r="D37" i="21"/>
  <c r="Q37" i="21"/>
  <c r="S37" i="21"/>
  <c r="U9" i="21"/>
  <c r="F37" i="21"/>
  <c r="W37" i="21"/>
  <c r="K9" i="21"/>
  <c r="Y9" i="21"/>
  <c r="K37" i="21"/>
  <c r="L37" i="21"/>
  <c r="X37" i="21"/>
  <c r="Y3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tc={0F720099-4104-46B1-B733-52677AA30BFB}</author>
  </authors>
  <commentList>
    <comment ref="M30" authorId="0" shapeId="0" xr:uid="{0F720099-4104-46B1-B733-52677AA30B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all capex. Please link to capex only.
Reply:
    Updated</t>
      </text>
    </comment>
  </commentList>
</comments>
</file>

<file path=xl/sharedStrings.xml><?xml version="1.0" encoding="utf-8"?>
<sst xmlns="http://schemas.openxmlformats.org/spreadsheetml/2006/main" count="704" uniqueCount="345">
  <si>
    <t>Market Cap. (USD Bn)</t>
  </si>
  <si>
    <t>USD Mn</t>
  </si>
  <si>
    <t>AED Bn</t>
  </si>
  <si>
    <t>Q1-21</t>
  </si>
  <si>
    <t>Q2-21</t>
  </si>
  <si>
    <t>Q3-21</t>
  </si>
  <si>
    <t>Q4-21</t>
  </si>
  <si>
    <t>Q1-22</t>
  </si>
  <si>
    <t>Q2-22</t>
  </si>
  <si>
    <t>Q3-22</t>
  </si>
  <si>
    <t>Q4-22</t>
  </si>
  <si>
    <t>Q1-23</t>
  </si>
  <si>
    <t>Q3-20</t>
  </si>
  <si>
    <t>Q4-20</t>
  </si>
  <si>
    <t>1) KEY HIGHLIGHTS</t>
  </si>
  <si>
    <t>Total Assets Value</t>
  </si>
  <si>
    <t>Revenue</t>
  </si>
  <si>
    <t>Net Profit</t>
  </si>
  <si>
    <t>2) ADNOC DRILLING Segments</t>
  </si>
  <si>
    <t>Q1'23</t>
  </si>
  <si>
    <t>YTD'22</t>
  </si>
  <si>
    <t>AED Mn</t>
  </si>
  <si>
    <t>Onshore</t>
  </si>
  <si>
    <t>Offshore Jackup</t>
  </si>
  <si>
    <t>Offshore Island</t>
  </si>
  <si>
    <t>Oilfield Services</t>
  </si>
  <si>
    <t>3) Key Activities</t>
  </si>
  <si>
    <r>
      <t xml:space="preserve">See next tab </t>
    </r>
    <r>
      <rPr>
        <b/>
        <sz val="11"/>
        <color theme="1"/>
        <rFont val="Calibri"/>
        <family val="2"/>
        <scheme val="minor"/>
      </rPr>
      <t>Sheet 4</t>
    </r>
  </si>
  <si>
    <t>ESG</t>
  </si>
  <si>
    <t>Financial</t>
  </si>
  <si>
    <t>Operational</t>
  </si>
  <si>
    <t>FY 21</t>
  </si>
  <si>
    <t>9M '22</t>
  </si>
  <si>
    <t>YTD 22</t>
  </si>
  <si>
    <t>Q4</t>
  </si>
  <si>
    <t>YTD 23</t>
  </si>
  <si>
    <t>ADNOC Drilling have successfully drilled the world’s longest well which stretches to 50,000 feet.</t>
  </si>
  <si>
    <t>TRIR</t>
  </si>
  <si>
    <t>0.45 TRIR Improvement from 0.82 at the end of FY21</t>
  </si>
  <si>
    <t>Net profit</t>
  </si>
  <si>
    <t>4) H1 Growth</t>
  </si>
  <si>
    <t>H1'21</t>
  </si>
  <si>
    <t>H1'22</t>
  </si>
  <si>
    <t>%</t>
  </si>
  <si>
    <t>Q1'22</t>
  </si>
  <si>
    <t>YTD 21</t>
  </si>
  <si>
    <t>9M'21</t>
  </si>
  <si>
    <t>9M'22</t>
  </si>
  <si>
    <t>Revenue (USD M)</t>
  </si>
  <si>
    <t>Revenue (AED Bn)</t>
  </si>
  <si>
    <t>EPS ($)</t>
  </si>
  <si>
    <t>EPS (AED)</t>
  </si>
  <si>
    <t>5) Ratios</t>
  </si>
  <si>
    <t>Q1 '23</t>
  </si>
  <si>
    <t>YTD'21</t>
  </si>
  <si>
    <t>Current Ratio</t>
  </si>
  <si>
    <t>Gross Profit Margin</t>
  </si>
  <si>
    <t>Quick Ratio</t>
  </si>
  <si>
    <t>EBITDA Margin</t>
  </si>
  <si>
    <t>1Q 2023 Progress Update</t>
  </si>
  <si>
    <t>Key Highlights</t>
  </si>
  <si>
    <t>Market Capitalisation</t>
  </si>
  <si>
    <t>USD</t>
  </si>
  <si>
    <t>bn</t>
  </si>
  <si>
    <t>USD (Mn)</t>
  </si>
  <si>
    <r>
      <t xml:space="preserve">Key Segments </t>
    </r>
    <r>
      <rPr>
        <sz val="16"/>
        <color rgb="FF7030A0"/>
        <rFont val="Calibri"/>
        <family val="2"/>
        <scheme val="minor"/>
      </rPr>
      <t>(Q1’23 Performance)</t>
    </r>
  </si>
  <si>
    <t>USD (m)</t>
  </si>
  <si>
    <t>Island</t>
  </si>
  <si>
    <t>Offshore</t>
  </si>
  <si>
    <t>OFS</t>
  </si>
  <si>
    <t>YTD Mar 23</t>
  </si>
  <si>
    <t>YTD Mar 22</t>
  </si>
  <si>
    <t>ADNOC DRILLING Growth</t>
  </si>
  <si>
    <t>Q1' 22</t>
  </si>
  <si>
    <t>Earnings per Share</t>
  </si>
  <si>
    <t>Ratios/(%)</t>
  </si>
  <si>
    <t xml:space="preserve">Current Ratio </t>
  </si>
  <si>
    <t>Financial Highlights</t>
  </si>
  <si>
    <t>Segmental Results</t>
  </si>
  <si>
    <t>Q2-23</t>
  </si>
  <si>
    <t>Q3-23</t>
  </si>
  <si>
    <t>Q4-23</t>
  </si>
  <si>
    <t>FY 2021</t>
  </si>
  <si>
    <t>FY 2022</t>
  </si>
  <si>
    <t>FY 2023</t>
  </si>
  <si>
    <t>Opex (1)</t>
  </si>
  <si>
    <t>EBITDA (2)</t>
  </si>
  <si>
    <t>Depreciation</t>
  </si>
  <si>
    <t>Finance cost-net</t>
  </si>
  <si>
    <t xml:space="preserve">Net Profit </t>
  </si>
  <si>
    <t>Cash from operating activities</t>
  </si>
  <si>
    <t>Free Cash Flow</t>
  </si>
  <si>
    <t>Total equity</t>
  </si>
  <si>
    <t>Capital employed</t>
  </si>
  <si>
    <t>Return on capital employed</t>
  </si>
  <si>
    <t>Net debt to LTM EBITDA</t>
  </si>
  <si>
    <t>Leverage ratio</t>
  </si>
  <si>
    <t>Return on equity</t>
  </si>
  <si>
    <t>ADNOC Drilling</t>
  </si>
  <si>
    <t>(1) Opex includes allocation of G&amp;A expenses and other income</t>
  </si>
  <si>
    <t>(2) Underlying EBITDA includes other income</t>
  </si>
  <si>
    <t>For further information, please refer to public disclosure (e.g. MD&amp;A)</t>
  </si>
  <si>
    <t>Operating Working Capital</t>
  </si>
  <si>
    <t>End of period data</t>
  </si>
  <si>
    <t>Current Assets (1)</t>
  </si>
  <si>
    <t>Inventories</t>
  </si>
  <si>
    <t>Trade &amp; other receivables</t>
  </si>
  <si>
    <t>Due from related parties</t>
  </si>
  <si>
    <t>Current Liabilities (2)</t>
  </si>
  <si>
    <t>Trade &amp; other payables</t>
  </si>
  <si>
    <t>Due to related parties</t>
  </si>
  <si>
    <t>(1) Excludes cash and bank balances</t>
  </si>
  <si>
    <t>(2) Excludes lease liabilities</t>
  </si>
  <si>
    <t>Cash used in investing activities (1)</t>
  </si>
  <si>
    <t>(1) Cash payments for purchase of property and equipment including prepaid delivery payments, excluding capex accruals</t>
  </si>
  <si>
    <t>Balance Sheet</t>
  </si>
  <si>
    <t>Total Assets</t>
  </si>
  <si>
    <t>Non-current assets</t>
  </si>
  <si>
    <t>Current assets (1)</t>
  </si>
  <si>
    <t>Assets held for sale</t>
  </si>
  <si>
    <t>Cash and cash equivalents</t>
  </si>
  <si>
    <t>Total Liabilities</t>
  </si>
  <si>
    <t>Non-current liabilities</t>
  </si>
  <si>
    <t>Current liabilities</t>
  </si>
  <si>
    <t>Total Equity</t>
  </si>
  <si>
    <t>Share capital</t>
  </si>
  <si>
    <t>Retained earnings</t>
  </si>
  <si>
    <t>Total Equity and Liabilities</t>
  </si>
  <si>
    <t>Operational Highlights</t>
  </si>
  <si>
    <t>Fleet</t>
  </si>
  <si>
    <t>124*</t>
  </si>
  <si>
    <t>129*</t>
  </si>
  <si>
    <t>79*</t>
  </si>
  <si>
    <t>84*</t>
  </si>
  <si>
    <t>Rented rigs</t>
  </si>
  <si>
    <t>Rigs Availability</t>
  </si>
  <si>
    <t>Number of Wells Drilled</t>
  </si>
  <si>
    <t>Consolidated statement of financial position</t>
  </si>
  <si>
    <t>Non-current assets </t>
  </si>
  <si>
    <t>Property and equipment</t>
  </si>
  <si>
    <t>Right-of-use assets</t>
  </si>
  <si>
    <t>Advance to a related party</t>
  </si>
  <si>
    <t>Intangible assets</t>
  </si>
  <si>
    <t>Advance payments</t>
  </si>
  <si>
    <t>Total non-current assets</t>
  </si>
  <si>
    <t>Current assets </t>
  </si>
  <si>
    <t>Trade and other receivables</t>
  </si>
  <si>
    <t>Total current assets</t>
  </si>
  <si>
    <t>Total assets</t>
  </si>
  <si>
    <t>Equity</t>
  </si>
  <si>
    <t>Statutory reserve</t>
  </si>
  <si>
    <t>Borrowings</t>
  </si>
  <si>
    <t>Trade and other payables</t>
  </si>
  <si>
    <t>Lease liabilities</t>
  </si>
  <si>
    <t>Provision for employees' end of service benefits</t>
  </si>
  <si>
    <t>Total non-current liabilities</t>
  </si>
  <si>
    <t>Total liabilities</t>
  </si>
  <si>
    <t>Total equity and liabilities</t>
  </si>
  <si>
    <t>Consolidated statement of profit or loss and other comprehensive income</t>
  </si>
  <si>
    <t>Direct cost</t>
  </si>
  <si>
    <t>Gross profit</t>
  </si>
  <si>
    <t>General and administrative expenses</t>
  </si>
  <si>
    <t>Other income, net</t>
  </si>
  <si>
    <t>Finance cost, net</t>
  </si>
  <si>
    <t>Profit for the period before tax</t>
  </si>
  <si>
    <t>Tax</t>
  </si>
  <si>
    <t>Profit for the period after tax</t>
  </si>
  <si>
    <t>Other comprehensive income</t>
  </si>
  <si>
    <t>Total comprehensive income</t>
  </si>
  <si>
    <t>Consolidated statement of cash flows</t>
  </si>
  <si>
    <t>Operating activities</t>
  </si>
  <si>
    <t xml:space="preserve">Profit for the period </t>
  </si>
  <si>
    <t>Adjustments for:</t>
  </si>
  <si>
    <t>Depreciation for property and equipment</t>
  </si>
  <si>
    <t>Amortisation of intangibles</t>
  </si>
  <si>
    <t>Depreciation for right-of-use assets</t>
  </si>
  <si>
    <t>Provision for employees' end of service benefits - net</t>
  </si>
  <si>
    <t>Reversal of provision for employees' end of service benefits</t>
  </si>
  <si>
    <t>Credit note issued to related party</t>
  </si>
  <si>
    <t>Impairment of property and equipment</t>
  </si>
  <si>
    <t>Loss on Disposal of property and equipment</t>
  </si>
  <si>
    <t>Expected credit loss charge</t>
  </si>
  <si>
    <t>Allowance for slow moving and obsolete inventories</t>
  </si>
  <si>
    <t>Finance cost</t>
  </si>
  <si>
    <t>Finance income</t>
  </si>
  <si>
    <t>Changes in working capital</t>
  </si>
  <si>
    <t>Net cash generated from operating activities</t>
  </si>
  <si>
    <t>Investing activities</t>
  </si>
  <si>
    <t>Additions to property and equipment</t>
  </si>
  <si>
    <t>Additions to intangible</t>
  </si>
  <si>
    <t>Advances paid</t>
  </si>
  <si>
    <t>Finance income received</t>
  </si>
  <si>
    <t>Net cash used in investing activities</t>
  </si>
  <si>
    <t>Financing activities</t>
  </si>
  <si>
    <t>Lease liabilities paid on principal</t>
  </si>
  <si>
    <t>Proceed from borrowing</t>
  </si>
  <si>
    <t>Repayment of borrowing</t>
  </si>
  <si>
    <t>Dividends paid</t>
  </si>
  <si>
    <t>Finance cost paid</t>
  </si>
  <si>
    <t>Net cash used in financing activities</t>
  </si>
  <si>
    <t>Net increase (decrease)</t>
  </si>
  <si>
    <t>Cash and cash equivalents at the beginning of the period</t>
  </si>
  <si>
    <t>Cash and cash equivalents at the end of the period</t>
  </si>
  <si>
    <t>MD&amp;A Tables</t>
  </si>
  <si>
    <t>Rig availability and number of wells drilled</t>
  </si>
  <si>
    <t xml:space="preserve">Rigs Operational information </t>
  </si>
  <si>
    <t>Q2 2023</t>
  </si>
  <si>
    <t>Q2 2022</t>
  </si>
  <si>
    <t>YoY %</t>
  </si>
  <si>
    <t>Q1 2023</t>
  </si>
  <si>
    <t>QoQ %</t>
  </si>
  <si>
    <t>1H 2023</t>
  </si>
  <si>
    <t>1H 2022</t>
  </si>
  <si>
    <t>RF</t>
  </si>
  <si>
    <t>Rigs Availability*</t>
  </si>
  <si>
    <t>Rig Efficiency*</t>
  </si>
  <si>
    <t>Number of Wells Drilled*</t>
  </si>
  <si>
    <t xml:space="preserve">* Rig Availability, Rig Efficiency and Number of Wells Drilled is provided for owned rig fleet and excludes rented rigs. </t>
  </si>
  <si>
    <t>Date</t>
  </si>
  <si>
    <t xml:space="preserve"> Open</t>
  </si>
  <si>
    <t xml:space="preserve"> High</t>
  </si>
  <si>
    <t xml:space="preserve"> Low</t>
  </si>
  <si>
    <t xml:space="preserve"> Close</t>
  </si>
  <si>
    <t xml:space="preserve"> Volume</t>
  </si>
  <si>
    <t>7.04 M</t>
  </si>
  <si>
    <t>5.93 M</t>
  </si>
  <si>
    <t>6.21 M</t>
  </si>
  <si>
    <t>8.06 M</t>
  </si>
  <si>
    <t>6.83 M</t>
  </si>
  <si>
    <t>5.38 M</t>
  </si>
  <si>
    <t>8.61 M</t>
  </si>
  <si>
    <t>9.80 M</t>
  </si>
  <si>
    <t>6.85 M</t>
  </si>
  <si>
    <t>8.32 M</t>
  </si>
  <si>
    <t>18.30 M</t>
  </si>
  <si>
    <t>13.88 M</t>
  </si>
  <si>
    <t>11.16 M</t>
  </si>
  <si>
    <t>11.62 M</t>
  </si>
  <si>
    <t>7.19 M</t>
  </si>
  <si>
    <t>6.14 M</t>
  </si>
  <si>
    <t>8.16 M</t>
  </si>
  <si>
    <t>Years</t>
  </si>
  <si>
    <t>2023</t>
  </si>
  <si>
    <t>Row Labels</t>
  </si>
  <si>
    <t>Max of  High</t>
  </si>
  <si>
    <t>Min of  Low</t>
  </si>
  <si>
    <t>Max of  Close</t>
  </si>
  <si>
    <t>Jan</t>
  </si>
  <si>
    <t>Feb</t>
  </si>
  <si>
    <t>Mar</t>
  </si>
  <si>
    <t>Grand Total</t>
  </si>
  <si>
    <t>*Source</t>
  </si>
  <si>
    <t>https://www.wsj.com/market-data/quotes/AE/XADS/ADNOCDRILL/historical-prices</t>
  </si>
  <si>
    <t>MAX</t>
  </si>
  <si>
    <t>MIN</t>
  </si>
  <si>
    <t>Average</t>
  </si>
  <si>
    <t>USD (bn)</t>
  </si>
  <si>
    <t>Close Rate</t>
  </si>
  <si>
    <t>Number of Share</t>
  </si>
  <si>
    <t>2021</t>
  </si>
  <si>
    <t>Qtr4</t>
  </si>
  <si>
    <t>Oct</t>
  </si>
  <si>
    <t>Nov</t>
  </si>
  <si>
    <t>Dec</t>
  </si>
  <si>
    <t>2022</t>
  </si>
  <si>
    <t>Qtr1</t>
  </si>
  <si>
    <t>Qtr2</t>
  </si>
  <si>
    <t>Apr</t>
  </si>
  <si>
    <t>May</t>
  </si>
  <si>
    <t>Jun</t>
  </si>
  <si>
    <t>Qtr3</t>
  </si>
  <si>
    <t>Jul</t>
  </si>
  <si>
    <t>Aug</t>
  </si>
  <si>
    <t>Sep</t>
  </si>
  <si>
    <t>Q1-24</t>
  </si>
  <si>
    <t>137*</t>
  </si>
  <si>
    <t>92*</t>
  </si>
  <si>
    <t>Investment in a joint venture</t>
  </si>
  <si>
    <t>Deferred tax asset</t>
  </si>
  <si>
    <t>Deferred tax liability</t>
  </si>
  <si>
    <t>Income tax payable</t>
  </si>
  <si>
    <t>Share of profit of a joint venture</t>
  </si>
  <si>
    <t>Share of profit from JV</t>
  </si>
  <si>
    <t>Income tax paid</t>
  </si>
  <si>
    <t>Investment in JV</t>
  </si>
  <si>
    <t>Taxes</t>
  </si>
  <si>
    <t>Investment in joint venture</t>
  </si>
  <si>
    <t>Q2-24</t>
  </si>
  <si>
    <t>140*</t>
  </si>
  <si>
    <t>95*</t>
  </si>
  <si>
    <t>Q3-24</t>
  </si>
  <si>
    <t>EBITDA margin</t>
  </si>
  <si>
    <t>Net profit margin</t>
  </si>
  <si>
    <t>Share of profit of joint venture (3)</t>
  </si>
  <si>
    <t>Share of profit of joint ventures (4)</t>
  </si>
  <si>
    <t>Share of profit of joint venture (3) (4)</t>
  </si>
  <si>
    <t>(4) Includes ADNOC Drilling’s 51% of Enersol’s net profit, and the 55% of Turnwell’s net profit from unconventional business related to OFS operations</t>
  </si>
  <si>
    <t>(3) Includes ADNOC Drilling’s 55% of Turnwell’s net profit related to land rig operations for unconventional business</t>
  </si>
  <si>
    <t>Treasury shares</t>
  </si>
  <si>
    <t>Trade &amp; other receivables-NC</t>
  </si>
  <si>
    <t>Share premium</t>
  </si>
  <si>
    <t>Purchase of treasury shares - net</t>
  </si>
  <si>
    <t>Q4-24</t>
  </si>
  <si>
    <t>FY 2024</t>
  </si>
  <si>
    <t>-</t>
  </si>
  <si>
    <t>(3) EBITDA represents Earnings Before Interest, Tax, Depreciation and Amortization</t>
  </si>
  <si>
    <t>Share of profit of joint ventures (2)</t>
  </si>
  <si>
    <t>EBITDA (3)</t>
  </si>
  <si>
    <t xml:space="preserve">  - </t>
  </si>
  <si>
    <t>Write off</t>
  </si>
  <si>
    <t>Q1-25</t>
  </si>
  <si>
    <t>Conventional EBITDA margin (5)</t>
  </si>
  <si>
    <t>Conventional net profit margin (5)</t>
  </si>
  <si>
    <t>(5)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</si>
  <si>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Conventional EBITDA margin (4)</t>
  </si>
  <si>
    <t>Conventional net profit margin (4)</t>
  </si>
  <si>
    <t>Net debt (6)</t>
  </si>
  <si>
    <t>(4)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</si>
  <si>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(5) Cash payments for purchase of property and equipment including prepaid delivery payments, excluding CapEx accruals</t>
  </si>
  <si>
    <t>(6) Interest bearing liabilities less cash and cash equivalents</t>
  </si>
  <si>
    <t>Offshore (Jackup + Island)</t>
  </si>
  <si>
    <t>94% </t>
  </si>
  <si>
    <t>100% </t>
  </si>
  <si>
    <t>98% </t>
  </si>
  <si>
    <t>93% </t>
  </si>
  <si>
    <t>99% </t>
  </si>
  <si>
    <t>95% </t>
  </si>
  <si>
    <t>97% </t>
  </si>
  <si>
    <t>Link: https://adnocdrilling.ae/en/investor-relations/reports-presentations-and-announcements/financial-results-and-presentation</t>
  </si>
  <si>
    <t>Q2-25</t>
  </si>
  <si>
    <t>Earnings per share ($)</t>
  </si>
  <si>
    <t>(2) Includes ADNOC Drilling’s 51% of Enersol’s net profit, and 55% of Turnwell’s net profit from unconventional business</t>
  </si>
  <si>
    <t>USD million</t>
  </si>
  <si>
    <t>149**</t>
  </si>
  <si>
    <t>** Includes 8 land rigs that are part of the transaction announced in May 2025, when ADNOC Drilling signed an agreement to acquire a 70% stake in SLB's land drilling rigs business in Kuwait and Oman. The formation of the joint venture (JV) with SLB and the acquisition of a 70% stake, along with the completion of the transaction, are subject to necessary and customary regulatory approvals.</t>
  </si>
  <si>
    <t>* Includes 4 lease-to-own land rigs.</t>
  </si>
  <si>
    <t>102**</t>
  </si>
  <si>
    <t>Total current liabilities</t>
  </si>
  <si>
    <t>Proceed from disposal of assets</t>
  </si>
  <si>
    <t>Capital expenditure (5)</t>
  </si>
  <si>
    <t>Offshore (Jack-up &amp; Island)</t>
  </si>
  <si>
    <t>Advance paid</t>
  </si>
  <si>
    <t>Q3-25</t>
  </si>
  <si>
    <t>148**</t>
  </si>
  <si>
    <t>100**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</si>
</sst>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00"/>
    <numFmt numFmtId="170" formatCode="[$-409]dd\-mmm\-yy;@"/>
    <numFmt numFmtId="171" formatCode="_(* #,##0.0000_);_(* \(#,##0.0000\);_(* &quot;-&quot;??_);_(@_)"/>
    <numFmt numFmtId="172" formatCode="_-* #,##0.0_-;\-* #,##0.0_-;_-* &quot;-&quot;??_-;_-@_-"/>
  </numFmts>
  <fonts count="45">
    <font>
      <sz val="11"/>
      <color theme="1"/>
      <name val="Calibri"/>
      <family val="2"/>
      <scheme val="minor"/>
    </font>
    <font>
      <sz val="15"/>
      <color indexed="2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EYInterstate"/>
    </font>
    <font>
      <sz val="10"/>
      <color theme="1"/>
      <name val="EYInterstate"/>
    </font>
    <font>
      <sz val="10"/>
      <color theme="0"/>
      <name val="EYInterstate"/>
    </font>
    <font>
      <sz val="11"/>
      <color theme="1"/>
      <name val="EYInterstate"/>
      <family val="2"/>
    </font>
    <font>
      <b/>
      <sz val="10"/>
      <color theme="1"/>
      <name val="EYInterstate"/>
    </font>
    <font>
      <sz val="10"/>
      <name val="EYInterstate"/>
    </font>
    <font>
      <i/>
      <sz val="10"/>
      <color theme="1"/>
      <name val="EYInterstate"/>
    </font>
    <font>
      <b/>
      <sz val="10"/>
      <name val="EYInterstate"/>
    </font>
    <font>
      <sz val="10"/>
      <color rgb="FF002060"/>
      <name val="EYInterstate"/>
    </font>
    <font>
      <b/>
      <i/>
      <sz val="10"/>
      <color theme="1"/>
      <name val="EYInterstate"/>
    </font>
    <font>
      <b/>
      <sz val="10"/>
      <color rgb="FF002060"/>
      <name val="EYInterstate"/>
    </font>
    <font>
      <b/>
      <sz val="10"/>
      <color rgb="FFFFFFFF"/>
      <name val="EYInterstate"/>
    </font>
    <font>
      <b/>
      <i/>
      <sz val="10"/>
      <color rgb="FFFFFFFF"/>
      <name val="EYInterstate"/>
    </font>
    <font>
      <b/>
      <sz val="10"/>
      <color rgb="FF000000"/>
      <name val="EYInterstate"/>
    </font>
    <font>
      <sz val="10"/>
      <color rgb="FF000000"/>
      <name val="EYInterstate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EYInterstate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4EE"/>
        <bgColor indexed="64"/>
      </patternFill>
    </fill>
    <fill>
      <patternFill patternType="solid">
        <fgColor rgb="FFD4D2C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2C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9" tint="-0.249977111117893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1F4E79"/>
      </bottom>
      <diagonal/>
    </border>
    <border>
      <left/>
      <right/>
      <top style="medium">
        <color rgb="FF1F4E79"/>
      </top>
      <bottom/>
      <diagonal/>
    </border>
    <border>
      <left/>
      <right/>
      <top style="medium">
        <color rgb="FF1F3864"/>
      </top>
      <bottom style="medium">
        <color rgb="FF1F4E79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indexed="64"/>
      </top>
      <bottom style="medium">
        <color rgb="FF1F4E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2060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3" fillId="3" borderId="0"/>
    <xf numFmtId="0" fontId="2" fillId="0" borderId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16">
    <xf numFmtId="0" fontId="0" fillId="0" borderId="0" xfId="0"/>
    <xf numFmtId="0" fontId="0" fillId="2" borderId="0" xfId="0" applyFill="1"/>
    <xf numFmtId="166" fontId="0" fillId="0" borderId="0" xfId="4" applyNumberFormat="1" applyFont="1"/>
    <xf numFmtId="0" fontId="6" fillId="0" borderId="0" xfId="0" applyFont="1"/>
    <xf numFmtId="0" fontId="0" fillId="7" borderId="0" xfId="0" applyFill="1"/>
    <xf numFmtId="2" fontId="0" fillId="0" borderId="0" xfId="0" applyNumberFormat="1"/>
    <xf numFmtId="0" fontId="5" fillId="0" borderId="0" xfId="0" applyFont="1"/>
    <xf numFmtId="0" fontId="6" fillId="11" borderId="0" xfId="0" applyFont="1" applyFill="1"/>
    <xf numFmtId="0" fontId="0" fillId="11" borderId="0" xfId="0" applyFill="1"/>
    <xf numFmtId="0" fontId="5" fillId="11" borderId="0" xfId="0" applyFont="1" applyFill="1"/>
    <xf numFmtId="166" fontId="5" fillId="0" borderId="0" xfId="4" applyNumberFormat="1" applyFont="1"/>
    <xf numFmtId="43" fontId="0" fillId="0" borderId="0" xfId="4" applyFont="1"/>
    <xf numFmtId="10" fontId="0" fillId="0" borderId="0" xfId="0" applyNumberFormat="1"/>
    <xf numFmtId="4" fontId="0" fillId="0" borderId="0" xfId="4" applyNumberFormat="1" applyFont="1"/>
    <xf numFmtId="169" fontId="0" fillId="0" borderId="0" xfId="0" applyNumberFormat="1"/>
    <xf numFmtId="9" fontId="0" fillId="0" borderId="0" xfId="0" applyNumberFormat="1"/>
    <xf numFmtId="166" fontId="0" fillId="7" borderId="0" xfId="4" applyNumberFormat="1" applyFont="1" applyFill="1"/>
    <xf numFmtId="168" fontId="0" fillId="0" borderId="0" xfId="4" applyNumberFormat="1" applyFont="1"/>
    <xf numFmtId="0" fontId="9" fillId="0" borderId="0" xfId="0" applyFont="1"/>
    <xf numFmtId="0" fontId="8" fillId="2" borderId="0" xfId="0" applyFont="1" applyFill="1"/>
    <xf numFmtId="0" fontId="10" fillId="0" borderId="0" xfId="0" applyFont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6" fillId="7" borderId="0" xfId="0" applyFont="1" applyFill="1"/>
    <xf numFmtId="43" fontId="0" fillId="7" borderId="0" xfId="0" applyNumberFormat="1" applyFill="1"/>
    <xf numFmtId="0" fontId="0" fillId="12" borderId="0" xfId="0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/>
    <xf numFmtId="43" fontId="6" fillId="2" borderId="0" xfId="0" applyNumberFormat="1" applyFont="1" applyFill="1"/>
    <xf numFmtId="0" fontId="14" fillId="0" borderId="0" xfId="0" applyFont="1"/>
    <xf numFmtId="0" fontId="14" fillId="2" borderId="0" xfId="0" applyFont="1" applyFill="1"/>
    <xf numFmtId="0" fontId="6" fillId="2" borderId="0" xfId="0" applyFont="1" applyFill="1" applyAlignment="1">
      <alignment wrapText="1"/>
    </xf>
    <xf numFmtId="2" fontId="15" fillId="2" borderId="0" xfId="0" applyNumberFormat="1" applyFont="1" applyFill="1"/>
    <xf numFmtId="9" fontId="15" fillId="2" borderId="0" xfId="0" applyNumberFormat="1" applyFont="1" applyFill="1"/>
    <xf numFmtId="0" fontId="17" fillId="1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10" fontId="0" fillId="2" borderId="0" xfId="5" applyNumberFormat="1" applyFont="1" applyFill="1"/>
    <xf numFmtId="169" fontId="19" fillId="2" borderId="0" xfId="0" applyNumberFormat="1" applyFont="1" applyFill="1"/>
    <xf numFmtId="0" fontId="20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3" fontId="0" fillId="7" borderId="0" xfId="4" applyFont="1" applyFill="1"/>
    <xf numFmtId="10" fontId="0" fillId="7" borderId="0" xfId="0" applyNumberFormat="1" applyFill="1"/>
    <xf numFmtId="166" fontId="11" fillId="2" borderId="0" xfId="4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/>
    </xf>
    <xf numFmtId="4" fontId="0" fillId="7" borderId="0" xfId="4" applyNumberFormat="1" applyFont="1" applyFill="1"/>
    <xf numFmtId="0" fontId="0" fillId="13" borderId="0" xfId="0" applyFill="1"/>
    <xf numFmtId="43" fontId="0" fillId="0" borderId="0" xfId="0" applyNumberFormat="1"/>
    <xf numFmtId="0" fontId="24" fillId="2" borderId="0" xfId="0" applyFont="1" applyFill="1"/>
    <xf numFmtId="0" fontId="24" fillId="2" borderId="1" xfId="0" applyFont="1" applyFill="1" applyBorder="1"/>
    <xf numFmtId="166" fontId="24" fillId="2" borderId="0" xfId="4" applyNumberFormat="1" applyFont="1" applyFill="1"/>
    <xf numFmtId="166" fontId="24" fillId="14" borderId="0" xfId="4" applyNumberFormat="1" applyFont="1" applyFill="1" applyBorder="1"/>
    <xf numFmtId="0" fontId="27" fillId="2" borderId="0" xfId="0" applyFont="1" applyFill="1"/>
    <xf numFmtId="0" fontId="24" fillId="0" borderId="0" xfId="0" applyFont="1"/>
    <xf numFmtId="0" fontId="23" fillId="10" borderId="9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43" fontId="24" fillId="2" borderId="0" xfId="4" applyFont="1" applyFill="1"/>
    <xf numFmtId="0" fontId="32" fillId="2" borderId="0" xfId="0" applyFont="1" applyFill="1"/>
    <xf numFmtId="43" fontId="24" fillId="8" borderId="0" xfId="4" applyFont="1" applyFill="1"/>
    <xf numFmtId="0" fontId="24" fillId="0" borderId="0" xfId="0" pivotButton="1" applyFont="1"/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4" fillId="0" borderId="0" xfId="0" applyFont="1" applyAlignment="1">
      <alignment horizontal="left" indent="1"/>
    </xf>
    <xf numFmtId="170" fontId="24" fillId="0" borderId="0" xfId="0" applyNumberFormat="1" applyFont="1" applyAlignment="1">
      <alignment horizontal="left" indent="2"/>
    </xf>
    <xf numFmtId="170" fontId="24" fillId="0" borderId="13" xfId="0" applyNumberFormat="1" applyFont="1" applyBorder="1"/>
    <xf numFmtId="0" fontId="22" fillId="2" borderId="0" xfId="6" applyFill="1"/>
    <xf numFmtId="166" fontId="24" fillId="0" borderId="14" xfId="4" applyNumberFormat="1" applyFont="1" applyBorder="1"/>
    <xf numFmtId="166" fontId="24" fillId="8" borderId="14" xfId="4" applyNumberFormat="1" applyFont="1" applyFill="1" applyBorder="1"/>
    <xf numFmtId="165" fontId="33" fillId="2" borderId="0" xfId="2" applyNumberFormat="1" applyFont="1" applyFill="1"/>
    <xf numFmtId="165" fontId="31" fillId="2" borderId="0" xfId="2" applyNumberFormat="1" applyFont="1" applyFill="1"/>
    <xf numFmtId="0" fontId="34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vertical="center" wrapText="1"/>
    </xf>
    <xf numFmtId="9" fontId="24" fillId="9" borderId="0" xfId="5" applyFont="1" applyFill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166" fontId="36" fillId="9" borderId="0" xfId="4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6" fillId="2" borderId="2" xfId="0" applyFont="1" applyFill="1" applyBorder="1" applyAlignment="1">
      <alignment vertical="center"/>
    </xf>
    <xf numFmtId="0" fontId="24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justify" vertical="center"/>
    </xf>
    <xf numFmtId="9" fontId="24" fillId="9" borderId="2" xfId="5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166" fontId="36" fillId="9" borderId="1" xfId="4" applyNumberFormat="1" applyFont="1" applyFill="1" applyBorder="1" applyAlignment="1">
      <alignment horizontal="center" vertical="center" wrapText="1"/>
    </xf>
    <xf numFmtId="9" fontId="27" fillId="9" borderId="1" xfId="5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36" fillId="6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15" fontId="34" fillId="4" borderId="0" xfId="0" applyNumberFormat="1" applyFont="1" applyFill="1" applyAlignment="1">
      <alignment horizontal="center" vertical="center" wrapText="1"/>
    </xf>
    <xf numFmtId="0" fontId="27" fillId="5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9" fontId="36" fillId="9" borderId="1" xfId="5" applyFont="1" applyFill="1" applyBorder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9" fontId="24" fillId="9" borderId="0" xfId="5" applyFont="1" applyFill="1" applyAlignment="1">
      <alignment vertical="center"/>
    </xf>
    <xf numFmtId="0" fontId="24" fillId="8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9" fontId="24" fillId="9" borderId="6" xfId="5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9" fontId="24" fillId="9" borderId="6" xfId="5" applyFont="1" applyFill="1" applyBorder="1" applyAlignment="1">
      <alignment horizontal="center" vertical="center" wrapText="1"/>
    </xf>
    <xf numFmtId="9" fontId="36" fillId="8" borderId="2" xfId="0" applyNumberFormat="1" applyFont="1" applyFill="1" applyBorder="1" applyAlignment="1">
      <alignment horizontal="center" vertical="center"/>
    </xf>
    <xf numFmtId="9" fontId="36" fillId="9" borderId="2" xfId="0" applyNumberFormat="1" applyFont="1" applyFill="1" applyBorder="1" applyAlignment="1">
      <alignment horizontal="center" vertical="center"/>
    </xf>
    <xf numFmtId="9" fontId="36" fillId="9" borderId="2" xfId="5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9" fontId="27" fillId="9" borderId="2" xfId="5" applyFont="1" applyFill="1" applyBorder="1" applyAlignment="1">
      <alignment horizontal="center" vertical="center" wrapText="1"/>
    </xf>
    <xf numFmtId="9" fontId="24" fillId="8" borderId="0" xfId="0" applyNumberFormat="1" applyFont="1" applyFill="1" applyAlignment="1">
      <alignment horizontal="center" vertical="center"/>
    </xf>
    <xf numFmtId="9" fontId="24" fillId="9" borderId="0" xfId="0" applyNumberFormat="1" applyFont="1" applyFill="1" applyAlignment="1">
      <alignment horizontal="center" vertical="center"/>
    </xf>
    <xf numFmtId="9" fontId="29" fillId="9" borderId="0" xfId="5" applyFont="1" applyFill="1" applyAlignment="1">
      <alignment horizontal="center" vertical="center"/>
    </xf>
    <xf numFmtId="9" fontId="24" fillId="8" borderId="2" xfId="0" applyNumberFormat="1" applyFont="1" applyFill="1" applyBorder="1" applyAlignment="1">
      <alignment horizontal="center" vertical="center"/>
    </xf>
    <xf numFmtId="9" fontId="24" fillId="9" borderId="2" xfId="0" applyNumberFormat="1" applyFont="1" applyFill="1" applyBorder="1" applyAlignment="1">
      <alignment horizontal="center" vertical="center"/>
    </xf>
    <xf numFmtId="9" fontId="29" fillId="9" borderId="2" xfId="5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9" fontId="36" fillId="8" borderId="5" xfId="0" applyNumberFormat="1" applyFont="1" applyFill="1" applyBorder="1" applyAlignment="1">
      <alignment horizontal="center" vertical="center"/>
    </xf>
    <xf numFmtId="9" fontId="36" fillId="9" borderId="5" xfId="0" applyNumberFormat="1" applyFont="1" applyFill="1" applyBorder="1" applyAlignment="1">
      <alignment horizontal="center" vertical="center"/>
    </xf>
    <xf numFmtId="9" fontId="36" fillId="9" borderId="5" xfId="5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vertical="center"/>
    </xf>
    <xf numFmtId="9" fontId="24" fillId="9" borderId="5" xfId="5" applyFont="1" applyFill="1" applyBorder="1" applyAlignment="1">
      <alignment horizontal="center" vertical="center" wrapText="1"/>
    </xf>
    <xf numFmtId="9" fontId="29" fillId="8" borderId="0" xfId="0" applyNumberFormat="1" applyFont="1" applyFill="1" applyAlignment="1">
      <alignment horizontal="center" vertical="center"/>
    </xf>
    <xf numFmtId="9" fontId="29" fillId="8" borderId="5" xfId="0" applyNumberFormat="1" applyFont="1" applyFill="1" applyBorder="1" applyAlignment="1">
      <alignment horizontal="center" vertical="center"/>
    </xf>
    <xf numFmtId="9" fontId="24" fillId="9" borderId="5" xfId="0" applyNumberFormat="1" applyFont="1" applyFill="1" applyBorder="1" applyAlignment="1">
      <alignment horizontal="center" vertical="center"/>
    </xf>
    <xf numFmtId="9" fontId="29" fillId="9" borderId="5" xfId="5" applyFont="1" applyFill="1" applyBorder="1" applyAlignment="1">
      <alignment horizontal="center" vertical="center"/>
    </xf>
    <xf numFmtId="9" fontId="29" fillId="9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36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43" fontId="24" fillId="18" borderId="0" xfId="0" applyNumberFormat="1" applyFont="1" applyFill="1"/>
    <xf numFmtId="2" fontId="24" fillId="2" borderId="0" xfId="0" applyNumberFormat="1" applyFont="1" applyFill="1"/>
    <xf numFmtId="0" fontId="24" fillId="19" borderId="0" xfId="0" applyFont="1" applyFill="1"/>
    <xf numFmtId="0" fontId="25" fillId="20" borderId="0" xfId="0" applyFont="1" applyFill="1" applyAlignment="1">
      <alignment horizontal="center"/>
    </xf>
    <xf numFmtId="43" fontId="5" fillId="7" borderId="0" xfId="4" applyFont="1" applyFill="1"/>
    <xf numFmtId="43" fontId="5" fillId="0" borderId="0" xfId="4" applyFont="1"/>
    <xf numFmtId="169" fontId="21" fillId="0" borderId="0" xfId="0" applyNumberFormat="1" applyFont="1"/>
    <xf numFmtId="166" fontId="5" fillId="0" borderId="0" xfId="4" applyNumberFormat="1" applyFont="1" applyFill="1"/>
    <xf numFmtId="43" fontId="27" fillId="2" borderId="0" xfId="0" applyNumberFormat="1" applyFont="1" applyFill="1"/>
    <xf numFmtId="0" fontId="28" fillId="2" borderId="12" xfId="0" applyFont="1" applyFill="1" applyBorder="1" applyAlignment="1">
      <alignment horizontal="right"/>
    </xf>
    <xf numFmtId="43" fontId="28" fillId="2" borderId="11" xfId="4" applyFont="1" applyFill="1" applyBorder="1" applyAlignment="1">
      <alignment horizontal="right"/>
    </xf>
    <xf numFmtId="43" fontId="24" fillId="0" borderId="8" xfId="4" applyFont="1" applyBorder="1"/>
    <xf numFmtId="43" fontId="24" fillId="8" borderId="8" xfId="4" applyFont="1" applyFill="1" applyBorder="1"/>
    <xf numFmtId="43" fontId="24" fillId="7" borderId="8" xfId="4" applyFont="1" applyFill="1" applyBorder="1"/>
    <xf numFmtId="0" fontId="36" fillId="17" borderId="2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9" fontId="24" fillId="17" borderId="0" xfId="0" applyNumberFormat="1" applyFont="1" applyFill="1" applyAlignment="1">
      <alignment horizontal="center" vertical="center"/>
    </xf>
    <xf numFmtId="9" fontId="29" fillId="17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70" fontId="24" fillId="0" borderId="0" xfId="0" applyNumberFormat="1" applyFont="1" applyAlignment="1">
      <alignment wrapText="1"/>
    </xf>
    <xf numFmtId="43" fontId="24" fillId="0" borderId="0" xfId="4" applyFont="1" applyFill="1" applyBorder="1" applyAlignment="1">
      <alignment wrapText="1"/>
    </xf>
    <xf numFmtId="166" fontId="24" fillId="0" borderId="0" xfId="4" applyNumberFormat="1" applyFont="1" applyFill="1" applyBorder="1" applyAlignment="1">
      <alignment wrapText="1"/>
    </xf>
    <xf numFmtId="170" fontId="24" fillId="21" borderId="13" xfId="0" applyNumberFormat="1" applyFont="1" applyFill="1" applyBorder="1"/>
    <xf numFmtId="43" fontId="24" fillId="21" borderId="8" xfId="4" applyFont="1" applyFill="1" applyBorder="1"/>
    <xf numFmtId="166" fontId="24" fillId="21" borderId="14" xfId="4" applyNumberFormat="1" applyFont="1" applyFill="1" applyBorder="1"/>
    <xf numFmtId="43" fontId="24" fillId="8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39" fillId="7" borderId="0" xfId="0" applyFont="1" applyFill="1" applyAlignment="1">
      <alignment horizontal="center"/>
    </xf>
    <xf numFmtId="0" fontId="7" fillId="0" borderId="0" xfId="0" applyFont="1"/>
    <xf numFmtId="166" fontId="38" fillId="0" borderId="0" xfId="4" applyNumberFormat="1" applyFont="1" applyFill="1"/>
    <xf numFmtId="10" fontId="38" fillId="0" borderId="0" xfId="0" applyNumberFormat="1" applyFont="1"/>
    <xf numFmtId="169" fontId="38" fillId="0" borderId="0" xfId="0" applyNumberFormat="1" applyFont="1"/>
    <xf numFmtId="168" fontId="38" fillId="0" borderId="0" xfId="4" applyNumberFormat="1" applyFont="1" applyFill="1"/>
    <xf numFmtId="0" fontId="38" fillId="0" borderId="0" xfId="0" applyFont="1"/>
    <xf numFmtId="43" fontId="38" fillId="0" borderId="0" xfId="4" applyFont="1" applyFill="1"/>
    <xf numFmtId="2" fontId="38" fillId="0" borderId="0" xfId="0" applyNumberFormat="1" applyFont="1"/>
    <xf numFmtId="9" fontId="38" fillId="0" borderId="0" xfId="5" applyFont="1" applyFill="1"/>
    <xf numFmtId="9" fontId="38" fillId="0" borderId="0" xfId="0" applyNumberFormat="1" applyFont="1"/>
    <xf numFmtId="0" fontId="0" fillId="2" borderId="0" xfId="0" applyFill="1" applyAlignment="1">
      <alignment wrapText="1"/>
    </xf>
    <xf numFmtId="166" fontId="0" fillId="0" borderId="0" xfId="0" applyNumberFormat="1"/>
    <xf numFmtId="166" fontId="24" fillId="0" borderId="0" xfId="4" applyNumberFormat="1" applyFont="1" applyFill="1" applyBorder="1"/>
    <xf numFmtId="170" fontId="24" fillId="14" borderId="0" xfId="0" applyNumberFormat="1" applyFont="1" applyFill="1"/>
    <xf numFmtId="43" fontId="24" fillId="14" borderId="0" xfId="4" applyFont="1" applyFill="1" applyBorder="1"/>
    <xf numFmtId="43" fontId="24" fillId="7" borderId="0" xfId="4" applyFont="1" applyFill="1" applyBorder="1"/>
    <xf numFmtId="170" fontId="24" fillId="21" borderId="8" xfId="0" applyNumberFormat="1" applyFont="1" applyFill="1" applyBorder="1"/>
    <xf numFmtId="166" fontId="24" fillId="21" borderId="8" xfId="4" applyNumberFormat="1" applyFont="1" applyFill="1" applyBorder="1"/>
    <xf numFmtId="170" fontId="24" fillId="0" borderId="0" xfId="0" applyNumberFormat="1" applyFont="1"/>
    <xf numFmtId="43" fontId="24" fillId="0" borderId="0" xfId="4" applyFont="1" applyFill="1" applyBorder="1"/>
    <xf numFmtId="43" fontId="24" fillId="16" borderId="0" xfId="0" applyNumberFormat="1" applyFont="1" applyFill="1"/>
    <xf numFmtId="166" fontId="37" fillId="22" borderId="0" xfId="4" applyNumberFormat="1" applyFont="1" applyFill="1" applyBorder="1" applyAlignment="1">
      <alignment horizontal="center" vertical="center" wrapText="1"/>
    </xf>
    <xf numFmtId="166" fontId="36" fillId="22" borderId="0" xfId="4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34" fillId="15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/>
    </xf>
    <xf numFmtId="0" fontId="41" fillId="0" borderId="0" xfId="0" applyFont="1"/>
    <xf numFmtId="0" fontId="37" fillId="2" borderId="2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42" fillId="0" borderId="0" xfId="0" applyFont="1"/>
    <xf numFmtId="166" fontId="6" fillId="0" borderId="0" xfId="0" applyNumberFormat="1" applyFont="1"/>
    <xf numFmtId="0" fontId="0" fillId="0" borderId="0" xfId="0" applyAlignment="1">
      <alignment horizontal="right"/>
    </xf>
    <xf numFmtId="0" fontId="34" fillId="15" borderId="0" xfId="0" applyFont="1" applyFill="1" applyAlignment="1">
      <alignment horizontal="right" vertical="center" wrapText="1"/>
    </xf>
    <xf numFmtId="166" fontId="36" fillId="26" borderId="2" xfId="4" applyNumberFormat="1" applyFont="1" applyFill="1" applyBorder="1" applyAlignment="1">
      <alignment horizontal="right" vertical="center" wrapText="1"/>
    </xf>
    <xf numFmtId="166" fontId="24" fillId="26" borderId="0" xfId="4" applyNumberFormat="1" applyFont="1" applyFill="1" applyAlignment="1">
      <alignment horizontal="right" vertical="center" wrapText="1"/>
    </xf>
    <xf numFmtId="166" fontId="37" fillId="26" borderId="0" xfId="4" applyNumberFormat="1" applyFont="1" applyFill="1" applyBorder="1" applyAlignment="1">
      <alignment horizontal="right" vertical="center" wrapText="1"/>
    </xf>
    <xf numFmtId="166" fontId="24" fillId="26" borderId="7" xfId="4" applyNumberFormat="1" applyFont="1" applyFill="1" applyBorder="1" applyAlignment="1">
      <alignment horizontal="right" vertical="center" wrapText="1"/>
    </xf>
    <xf numFmtId="9" fontId="36" fillId="26" borderId="2" xfId="5" applyFont="1" applyFill="1" applyBorder="1" applyAlignment="1">
      <alignment horizontal="right" vertical="center" wrapText="1"/>
    </xf>
    <xf numFmtId="9" fontId="24" fillId="26" borderId="0" xfId="5" applyFont="1" applyFill="1" applyAlignment="1">
      <alignment horizontal="right" vertical="center" wrapText="1"/>
    </xf>
    <xf numFmtId="9" fontId="37" fillId="26" borderId="0" xfId="5" applyFont="1" applyFill="1" applyBorder="1" applyAlignment="1">
      <alignment horizontal="right" vertical="center" wrapText="1"/>
    </xf>
    <xf numFmtId="166" fontId="37" fillId="26" borderId="0" xfId="4" applyNumberFormat="1" applyFont="1" applyFill="1" applyAlignment="1">
      <alignment horizontal="right" vertical="center" wrapText="1"/>
    </xf>
    <xf numFmtId="9" fontId="37" fillId="26" borderId="0" xfId="5" applyFont="1" applyFill="1" applyAlignment="1">
      <alignment horizontal="right" vertical="center" wrapText="1"/>
    </xf>
    <xf numFmtId="0" fontId="43" fillId="2" borderId="2" xfId="0" applyFont="1" applyFill="1" applyBorder="1" applyAlignment="1">
      <alignment vertical="center"/>
    </xf>
    <xf numFmtId="172" fontId="0" fillId="0" borderId="0" xfId="0" applyNumberFormat="1"/>
    <xf numFmtId="166" fontId="5" fillId="0" borderId="0" xfId="0" applyNumberFormat="1" applyFont="1"/>
    <xf numFmtId="166" fontId="21" fillId="0" borderId="0" xfId="0" applyNumberFormat="1" applyFont="1"/>
    <xf numFmtId="165" fontId="30" fillId="0" borderId="0" xfId="2" applyNumberFormat="1" applyFont="1" applyFill="1"/>
    <xf numFmtId="0" fontId="28" fillId="2" borderId="0" xfId="0" applyFont="1" applyFill="1" applyAlignment="1">
      <alignment wrapText="1"/>
    </xf>
    <xf numFmtId="0" fontId="28" fillId="2" borderId="0" xfId="0" applyFont="1" applyFill="1"/>
    <xf numFmtId="0" fontId="34" fillId="4" borderId="0" xfId="0" applyFont="1" applyFill="1" applyAlignment="1">
      <alignment vertical="center"/>
    </xf>
    <xf numFmtId="0" fontId="27" fillId="2" borderId="16" xfId="0" applyFont="1" applyFill="1" applyBorder="1"/>
    <xf numFmtId="0" fontId="27" fillId="2" borderId="16" xfId="0" applyFont="1" applyFill="1" applyBorder="1" applyAlignment="1">
      <alignment vertical="center"/>
    </xf>
    <xf numFmtId="166" fontId="36" fillId="22" borderId="16" xfId="4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7" fillId="2" borderId="17" xfId="0" applyFont="1" applyFill="1" applyBorder="1"/>
    <xf numFmtId="0" fontId="0" fillId="0" borderId="17" xfId="0" applyBorder="1"/>
    <xf numFmtId="0" fontId="6" fillId="0" borderId="16" xfId="0" applyFont="1" applyBorder="1"/>
    <xf numFmtId="166" fontId="37" fillId="2" borderId="2" xfId="4" applyNumberFormat="1" applyFont="1" applyFill="1" applyBorder="1" applyAlignment="1">
      <alignment horizontal="center" vertical="center" wrapText="1"/>
    </xf>
    <xf numFmtId="166" fontId="24" fillId="27" borderId="0" xfId="4" applyNumberFormat="1" applyFont="1" applyFill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41" fillId="0" borderId="0" xfId="0" applyFont="1" applyAlignment="1">
      <alignment horizontal="right"/>
    </xf>
    <xf numFmtId="166" fontId="29" fillId="0" borderId="0" xfId="4" applyNumberFormat="1" applyFont="1" applyFill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quotePrefix="1"/>
    <xf numFmtId="0" fontId="24" fillId="0" borderId="0" xfId="0" applyFont="1" applyAlignment="1">
      <alignment horizontal="right" vertical="center"/>
    </xf>
    <xf numFmtId="165" fontId="28" fillId="0" borderId="0" xfId="2" applyNumberFormat="1" applyFont="1" applyFill="1"/>
    <xf numFmtId="0" fontId="24" fillId="2" borderId="3" xfId="0" applyFont="1" applyFill="1" applyBorder="1" applyAlignment="1">
      <alignment vertical="center"/>
    </xf>
    <xf numFmtId="164" fontId="0" fillId="0" borderId="0" xfId="0" applyNumberFormat="1"/>
    <xf numFmtId="166" fontId="0" fillId="0" borderId="0" xfId="0" applyNumberFormat="1" applyAlignment="1">
      <alignment horizontal="center"/>
    </xf>
    <xf numFmtId="166" fontId="24" fillId="9" borderId="0" xfId="4" applyNumberFormat="1" applyFont="1" applyFill="1" applyAlignment="1">
      <alignment horizontal="center" vertical="center" wrapText="1"/>
    </xf>
    <xf numFmtId="166" fontId="27" fillId="11" borderId="0" xfId="4" applyNumberFormat="1" applyFont="1" applyFill="1" applyAlignment="1">
      <alignment horizontal="right" vertical="center" wrapText="1"/>
    </xf>
    <xf numFmtId="166" fontId="36" fillId="11" borderId="0" xfId="4" applyNumberFormat="1" applyFont="1" applyFill="1" applyAlignment="1">
      <alignment horizontal="right" vertical="center" wrapText="1"/>
    </xf>
    <xf numFmtId="166" fontId="24" fillId="11" borderId="0" xfId="4" applyNumberFormat="1" applyFont="1" applyFill="1" applyAlignment="1">
      <alignment horizontal="right" vertical="center" wrapText="1"/>
    </xf>
    <xf numFmtId="166" fontId="37" fillId="11" borderId="0" xfId="4" applyNumberFormat="1" applyFont="1" applyFill="1" applyAlignment="1">
      <alignment horizontal="right" vertical="center" wrapText="1"/>
    </xf>
    <xf numFmtId="166" fontId="37" fillId="9" borderId="0" xfId="4" applyNumberFormat="1" applyFont="1" applyFill="1" applyBorder="1" applyAlignment="1">
      <alignment horizontal="center" vertical="center" wrapText="1"/>
    </xf>
    <xf numFmtId="9" fontId="29" fillId="11" borderId="0" xfId="5" applyFont="1" applyFill="1" applyAlignment="1">
      <alignment horizontal="right" vertical="center" wrapText="1"/>
    </xf>
    <xf numFmtId="9" fontId="44" fillId="11" borderId="0" xfId="5" applyFont="1" applyFill="1" applyAlignment="1">
      <alignment horizontal="right" vertical="center" wrapText="1"/>
    </xf>
    <xf numFmtId="166" fontId="36" fillId="22" borderId="2" xfId="4" applyNumberFormat="1" applyFont="1" applyFill="1" applyBorder="1" applyAlignment="1">
      <alignment horizontal="center" vertical="center" wrapText="1"/>
    </xf>
    <xf numFmtId="166" fontId="36" fillId="9" borderId="2" xfId="4" applyNumberFormat="1" applyFont="1" applyFill="1" applyBorder="1" applyAlignment="1">
      <alignment horizontal="center" vertical="center" wrapText="1"/>
    </xf>
    <xf numFmtId="9" fontId="29" fillId="11" borderId="1" xfId="5" applyFont="1" applyFill="1" applyBorder="1" applyAlignment="1">
      <alignment horizontal="right" vertical="center" wrapText="1"/>
    </xf>
    <xf numFmtId="9" fontId="44" fillId="11" borderId="1" xfId="5" applyFont="1" applyFill="1" applyBorder="1" applyAlignment="1">
      <alignment horizontal="right" vertical="center" wrapText="1"/>
    </xf>
    <xf numFmtId="166" fontId="37" fillId="22" borderId="3" xfId="4" applyNumberFormat="1" applyFont="1" applyFill="1" applyBorder="1" applyAlignment="1">
      <alignment horizontal="center" vertical="center" wrapText="1"/>
    </xf>
    <xf numFmtId="166" fontId="37" fillId="9" borderId="3" xfId="4" applyNumberFormat="1" applyFont="1" applyFill="1" applyBorder="1" applyAlignment="1">
      <alignment horizontal="center" vertical="center" wrapText="1"/>
    </xf>
    <xf numFmtId="166" fontId="37" fillId="9" borderId="0" xfId="4" applyNumberFormat="1" applyFont="1" applyFill="1" applyAlignment="1">
      <alignment horizontal="center" vertical="center" wrapText="1"/>
    </xf>
    <xf numFmtId="166" fontId="36" fillId="11" borderId="1" xfId="4" applyNumberFormat="1" applyFont="1" applyFill="1" applyBorder="1" applyAlignment="1">
      <alignment horizontal="center" vertical="center" wrapText="1"/>
    </xf>
    <xf numFmtId="168" fontId="37" fillId="9" borderId="0" xfId="4" applyNumberFormat="1" applyFont="1" applyFill="1" applyAlignment="1">
      <alignment horizontal="center" vertical="center" wrapText="1"/>
    </xf>
    <xf numFmtId="168" fontId="37" fillId="28" borderId="0" xfId="4" applyNumberFormat="1" applyFont="1" applyFill="1" applyBorder="1" applyAlignment="1">
      <alignment horizontal="center" vertical="center" wrapText="1"/>
    </xf>
    <xf numFmtId="168" fontId="37" fillId="22" borderId="0" xfId="4" applyNumberFormat="1" applyFont="1" applyFill="1" applyBorder="1" applyAlignment="1">
      <alignment horizontal="center" vertical="center" wrapText="1"/>
    </xf>
    <xf numFmtId="171" fontId="37" fillId="9" borderId="0" xfId="4" applyNumberFormat="1" applyFont="1" applyFill="1" applyAlignment="1">
      <alignment horizontal="center" vertical="center" wrapText="1"/>
    </xf>
    <xf numFmtId="9" fontId="29" fillId="11" borderId="0" xfId="4" applyNumberFormat="1" applyFont="1" applyFill="1" applyAlignment="1">
      <alignment horizontal="right" vertical="center" wrapText="1"/>
    </xf>
    <xf numFmtId="167" fontId="37" fillId="22" borderId="0" xfId="4" applyNumberFormat="1" applyFont="1" applyFill="1" applyBorder="1" applyAlignment="1">
      <alignment horizontal="center" vertical="center" wrapText="1"/>
    </xf>
    <xf numFmtId="167" fontId="37" fillId="9" borderId="0" xfId="4" applyNumberFormat="1" applyFont="1" applyFill="1" applyAlignment="1">
      <alignment horizontal="center" vertical="center" wrapText="1"/>
    </xf>
    <xf numFmtId="9" fontId="29" fillId="11" borderId="1" xfId="4" applyNumberFormat="1" applyFont="1" applyFill="1" applyBorder="1" applyAlignment="1">
      <alignment horizontal="right" vertical="center" wrapText="1"/>
    </xf>
    <xf numFmtId="9" fontId="37" fillId="22" borderId="0" xfId="5" applyFont="1" applyFill="1" applyBorder="1" applyAlignment="1">
      <alignment horizontal="right" vertical="center" wrapText="1"/>
    </xf>
    <xf numFmtId="9" fontId="37" fillId="9" borderId="0" xfId="5" applyFont="1" applyFill="1" applyAlignment="1">
      <alignment horizontal="right" vertical="center" wrapText="1"/>
    </xf>
    <xf numFmtId="166" fontId="36" fillId="27" borderId="2" xfId="4" applyNumberFormat="1" applyFont="1" applyFill="1" applyBorder="1" applyAlignment="1">
      <alignment horizontal="center" vertical="center" wrapText="1"/>
    </xf>
    <xf numFmtId="166" fontId="36" fillId="11" borderId="2" xfId="4" applyNumberFormat="1" applyFont="1" applyFill="1" applyBorder="1" applyAlignment="1">
      <alignment horizontal="center" vertical="center" wrapText="1"/>
    </xf>
    <xf numFmtId="166" fontId="37" fillId="27" borderId="0" xfId="4" applyNumberFormat="1" applyFont="1" applyFill="1" applyBorder="1" applyAlignment="1">
      <alignment horizontal="center" vertical="center" wrapText="1"/>
    </xf>
    <xf numFmtId="166" fontId="37" fillId="11" borderId="0" xfId="4" applyNumberFormat="1" applyFont="1" applyFill="1" applyBorder="1" applyAlignment="1">
      <alignment horizontal="center" vertical="center" wrapText="1"/>
    </xf>
    <xf numFmtId="166" fontId="24" fillId="11" borderId="0" xfId="4" applyNumberFormat="1" applyFont="1" applyFill="1" applyAlignment="1">
      <alignment horizontal="center" vertical="center" wrapText="1"/>
    </xf>
    <xf numFmtId="166" fontId="37" fillId="27" borderId="2" xfId="4" applyNumberFormat="1" applyFont="1" applyFill="1" applyBorder="1" applyAlignment="1">
      <alignment horizontal="center" vertical="center" wrapText="1"/>
    </xf>
    <xf numFmtId="166" fontId="37" fillId="11" borderId="2" xfId="4" applyNumberFormat="1" applyFont="1" applyFill="1" applyBorder="1" applyAlignment="1">
      <alignment horizontal="center" vertical="center" wrapText="1"/>
    </xf>
    <xf numFmtId="166" fontId="36" fillId="27" borderId="2" xfId="4" applyNumberFormat="1" applyFont="1" applyFill="1" applyBorder="1" applyAlignment="1">
      <alignment horizontal="right" vertical="center" wrapText="1"/>
    </xf>
    <xf numFmtId="0" fontId="24" fillId="27" borderId="0" xfId="0" applyFont="1" applyFill="1" applyAlignment="1">
      <alignment horizontal="right" vertical="center"/>
    </xf>
    <xf numFmtId="166" fontId="24" fillId="27" borderId="0" xfId="4" applyNumberFormat="1" applyFont="1" applyFill="1" applyAlignment="1">
      <alignment horizontal="right" vertical="center"/>
    </xf>
    <xf numFmtId="166" fontId="37" fillId="27" borderId="2" xfId="4" applyNumberFormat="1" applyFont="1" applyFill="1" applyBorder="1" applyAlignment="1">
      <alignment horizontal="right" vertical="center" wrapText="1"/>
    </xf>
    <xf numFmtId="166" fontId="36" fillId="9" borderId="16" xfId="4" applyNumberFormat="1" applyFont="1" applyFill="1" applyBorder="1" applyAlignment="1">
      <alignment horizontal="center" vertical="center" wrapText="1"/>
    </xf>
    <xf numFmtId="166" fontId="36" fillId="22" borderId="17" xfId="4" applyNumberFormat="1" applyFont="1" applyFill="1" applyBorder="1" applyAlignment="1">
      <alignment horizontal="center" vertical="center" wrapText="1"/>
    </xf>
    <xf numFmtId="166" fontId="36" fillId="9" borderId="17" xfId="4" applyNumberFormat="1" applyFont="1" applyFill="1" applyBorder="1" applyAlignment="1">
      <alignment horizontal="center" vertical="center" wrapText="1"/>
    </xf>
    <xf numFmtId="166" fontId="37" fillId="0" borderId="0" xfId="4" applyNumberFormat="1" applyFont="1" applyFill="1" applyBorder="1" applyAlignment="1">
      <alignment horizontal="center" vertical="center" wrapText="1"/>
    </xf>
    <xf numFmtId="166" fontId="37" fillId="22" borderId="2" xfId="4" applyNumberFormat="1" applyFont="1" applyFill="1" applyBorder="1" applyAlignment="1">
      <alignment horizontal="center" vertical="center" wrapText="1"/>
    </xf>
    <xf numFmtId="166" fontId="37" fillId="9" borderId="2" xfId="4" applyNumberFormat="1" applyFont="1" applyFill="1" applyBorder="1" applyAlignment="1">
      <alignment horizontal="center" vertical="center" wrapText="1"/>
    </xf>
    <xf numFmtId="166" fontId="24" fillId="9" borderId="0" xfId="4" applyNumberFormat="1" applyFont="1" applyFill="1" applyBorder="1" applyAlignment="1">
      <alignment horizontal="center" vertical="center" wrapText="1"/>
    </xf>
    <xf numFmtId="9" fontId="0" fillId="0" borderId="0" xfId="5" applyFont="1"/>
    <xf numFmtId="9" fontId="29" fillId="11" borderId="0" xfId="5" applyFont="1" applyFill="1" applyBorder="1" applyAlignment="1">
      <alignment horizontal="right" vertical="center" wrapText="1"/>
    </xf>
    <xf numFmtId="166" fontId="29" fillId="0" borderId="0" xfId="4" applyNumberFormat="1" applyFont="1" applyFill="1" applyBorder="1" applyAlignment="1">
      <alignment horizontal="right" vertical="center" wrapText="1"/>
    </xf>
    <xf numFmtId="9" fontId="29" fillId="11" borderId="0" xfId="4" applyNumberFormat="1" applyFont="1" applyFill="1" applyBorder="1" applyAlignment="1">
      <alignment horizontal="right" vertical="center" wrapText="1"/>
    </xf>
    <xf numFmtId="166" fontId="0" fillId="0" borderId="0" xfId="5" applyNumberFormat="1" applyFont="1"/>
    <xf numFmtId="166" fontId="30" fillId="27" borderId="2" xfId="4" applyNumberFormat="1" applyFont="1" applyFill="1" applyBorder="1" applyAlignment="1">
      <alignment horizontal="right" vertical="center" wrapText="1"/>
    </xf>
    <xf numFmtId="166" fontId="28" fillId="27" borderId="0" xfId="4" applyNumberFormat="1" applyFont="1" applyFill="1" applyAlignment="1">
      <alignment horizontal="right" vertical="center"/>
    </xf>
    <xf numFmtId="43" fontId="24" fillId="27" borderId="0" xfId="4" applyFont="1" applyFill="1" applyAlignment="1">
      <alignment horizontal="right" vertical="center"/>
    </xf>
    <xf numFmtId="9" fontId="37" fillId="9" borderId="0" xfId="5" applyFont="1" applyFill="1" applyBorder="1" applyAlignment="1">
      <alignment horizontal="right" vertical="center" wrapText="1"/>
    </xf>
    <xf numFmtId="166" fontId="37" fillId="2" borderId="0" xfId="4" applyNumberFormat="1" applyFont="1" applyFill="1" applyBorder="1" applyAlignment="1">
      <alignment horizontal="center" vertical="center" wrapText="1"/>
    </xf>
    <xf numFmtId="166" fontId="27" fillId="9" borderId="0" xfId="4" applyNumberFormat="1" applyFont="1" applyFill="1" applyAlignment="1">
      <alignment horizontal="center" vertical="center" wrapText="1"/>
    </xf>
    <xf numFmtId="9" fontId="37" fillId="22" borderId="17" xfId="5" applyFont="1" applyFill="1" applyBorder="1" applyAlignment="1">
      <alignment horizontal="right" vertical="center" wrapText="1"/>
    </xf>
    <xf numFmtId="9" fontId="37" fillId="9" borderId="17" xfId="5" applyFont="1" applyFill="1" applyBorder="1" applyAlignment="1">
      <alignment horizontal="right" vertical="center" wrapText="1"/>
    </xf>
    <xf numFmtId="0" fontId="37" fillId="2" borderId="17" xfId="0" applyFont="1" applyFill="1" applyBorder="1" applyAlignment="1">
      <alignment vertical="center"/>
    </xf>
    <xf numFmtId="166" fontId="36" fillId="11" borderId="17" xfId="4" applyNumberFormat="1" applyFont="1" applyFill="1" applyBorder="1" applyAlignment="1">
      <alignment horizontal="center" vertical="center" wrapText="1"/>
    </xf>
    <xf numFmtId="0" fontId="24" fillId="2" borderId="18" xfId="0" applyFont="1" applyFill="1" applyBorder="1"/>
    <xf numFmtId="166" fontId="37" fillId="27" borderId="17" xfId="4" applyNumberFormat="1" applyFont="1" applyFill="1" applyBorder="1" applyAlignment="1">
      <alignment horizontal="right" vertical="center" wrapText="1"/>
    </xf>
    <xf numFmtId="166" fontId="28" fillId="27" borderId="17" xfId="4" applyNumberFormat="1" applyFont="1" applyFill="1" applyBorder="1" applyAlignment="1">
      <alignment horizontal="right" vertical="center" wrapText="1"/>
    </xf>
    <xf numFmtId="9" fontId="37" fillId="22" borderId="3" xfId="5" applyFont="1" applyFill="1" applyBorder="1" applyAlignment="1">
      <alignment horizontal="right" vertical="center" wrapText="1"/>
    </xf>
    <xf numFmtId="9" fontId="37" fillId="9" borderId="3" xfId="5" applyFont="1" applyFill="1" applyBorder="1" applyAlignment="1">
      <alignment horizontal="right" vertical="center" wrapText="1"/>
    </xf>
    <xf numFmtId="9" fontId="37" fillId="22" borderId="2" xfId="5" applyFont="1" applyFill="1" applyBorder="1" applyAlignment="1">
      <alignment horizontal="right" vertical="center" wrapText="1"/>
    </xf>
    <xf numFmtId="9" fontId="37" fillId="9" borderId="2" xfId="5" applyFont="1" applyFill="1" applyBorder="1" applyAlignment="1">
      <alignment horizontal="right" vertical="center" wrapText="1"/>
    </xf>
    <xf numFmtId="0" fontId="34" fillId="29" borderId="0" xfId="0" applyFont="1" applyFill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7" borderId="8" xfId="0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34" fillId="4" borderId="0" xfId="0" applyFont="1" applyFill="1" applyAlignment="1">
      <alignment horizontal="left" vertical="center" wrapText="1"/>
    </xf>
  </cellXfs>
  <cellStyles count="17">
    <cellStyle name="C01_Page_head" xfId="1" xr:uid="{E2FA1755-CCEA-4D75-A57C-CB3DB5B4E970}"/>
    <cellStyle name="C05_Main text" xfId="3" xr:uid="{AF037481-8E97-4BB2-B750-68F8DEC919DC}"/>
    <cellStyle name="Comma" xfId="4" builtinId="3"/>
    <cellStyle name="Comma 2" xfId="13" xr:uid="{44E31B36-97C8-4E19-B669-B052AB588154}"/>
    <cellStyle name="Comma 3" xfId="11" xr:uid="{2723D967-CB0A-4251-AE53-50044B253C7A}"/>
    <cellStyle name="Comma 3 2" xfId="15" xr:uid="{9B6A9245-7CE1-4075-B368-BAEBA211ECB0}"/>
    <cellStyle name="Comma 4" xfId="8" xr:uid="{3732594C-2CB4-4E22-8F83-C060EA084B36}"/>
    <cellStyle name="Comma 4 2" xfId="14" xr:uid="{C4D100E8-6B2B-498F-B949-7AECE4547760}"/>
    <cellStyle name="Comma 4 3" xfId="16" xr:uid="{E8BD46F8-409B-4001-A8E0-A8E130D4221B}"/>
    <cellStyle name="Hyperlink" xfId="6" builtinId="8"/>
    <cellStyle name="Normal" xfId="0" builtinId="0"/>
    <cellStyle name="Normal 2" xfId="7" xr:uid="{D7F5FB12-21DF-4686-BB02-C7510630A0F8}"/>
    <cellStyle name="Normal 3" xfId="10" xr:uid="{554AF026-3908-4BC4-8C9A-0DF73485FC0B}"/>
    <cellStyle name="Normal_fullsupfoi-Fiona 9 oct 02 2" xfId="2" xr:uid="{B38D240C-7BA4-472A-93F3-492E47B40A55}"/>
    <cellStyle name="Percent" xfId="5" builtinId="5"/>
    <cellStyle name="Percent 2 2" xfId="9" xr:uid="{08BBD1D7-5B5D-43B1-9B91-16146D99A29B}"/>
    <cellStyle name="Percent 3" xfId="12" xr:uid="{AA52FC25-C082-4974-81E1-0A1D7808BE6A}"/>
  </cellStyles>
  <dxfs count="36">
    <dxf>
      <fill>
        <patternFill patternType="solid">
          <bgColor theme="5" tint="0.79998168889431442"/>
        </patternFill>
      </fill>
    </dxf>
    <dxf>
      <fill>
        <patternFill patternType="solid">
          <bgColor rgb="FFFFC0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</dxfs>
  <tableStyles count="1" defaultTableStyle="TableStyleMedium2" defaultPivotStyle="PivotStyleLight16">
    <tableStyle name="Invisible" pivot="0" table="0" count="0" xr9:uid="{FE4A45F3-FFF9-4740-92DF-38A53B7FB07A}"/>
  </tableStyles>
  <colors>
    <mruColors>
      <color rgb="FFC4D4EE"/>
      <color rgb="FF7030A0"/>
      <color rgb="FF8FAADC"/>
      <color rgb="FFD4D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1482154666006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Sheet'!$C$5</c:f>
              <c:strCache>
                <c:ptCount val="1"/>
                <c:pt idx="0">
                  <c:v>Total Assets Value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F23C-47A6-89D8-6C149F770044}"/>
              </c:ext>
            </c:extLst>
          </c:dPt>
          <c:dPt>
            <c:idx val="3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8-D11C-474E-BACB-EAC1D8533E4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1BEC-485E-B953-E92A6CF53E57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7-F23C-47A6-89D8-6C149F770044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D11C-474E-BACB-EAC1D8533E47}"/>
              </c:ext>
            </c:extLst>
          </c:dPt>
          <c:cat>
            <c:strRef>
              <c:f>'Progress update Working Sheet'!$D$3:$L$4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Sheet'!$D$5:$L$5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C-485E-B953-E92A6CF5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6362447"/>
        <c:axId val="1"/>
      </c:barChart>
      <c:catAx>
        <c:axId val="202636244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5588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026362447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84627224504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64A2-4E89-8E28-D9D95F69F61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D08-4F0C-B670-37F9F0D62F81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5-64A2-4E89-8E28-D9D95F69F61F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701-4277-B57F-33E5CF0F6013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Sheet'!$D$7:$L$7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8-4F0C-B670-37F9F0D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52272"/>
        <c:axId val="1"/>
      </c:barChart>
      <c:catAx>
        <c:axId val="19875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669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52272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0859624663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8FAADC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DA-4114-A8DA-5F16B995489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48EF-47FA-8992-16BF41AC2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DA-4114-A8DA-5F16B9954898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90CE-40B5-BC6E-A6E8CB80851D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Sheet'!$D$9:$L$9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F-47FA-8992-16BF41AC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93456"/>
        <c:axId val="1"/>
      </c:barChart>
      <c:catAx>
        <c:axId val="19879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04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93456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2488606537819136"/>
          <c:y val="7.84581672789904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Q2''23'!$N$44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47-4E5D-BD2B-E1121C61CC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Q2''23'!$O$44:$P$44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7-4E5D-BD2B-E1121C61CC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0723440"/>
        <c:axId val="1"/>
      </c:barChart>
      <c:catAx>
        <c:axId val="980723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850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80723440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87091386303985"/>
          <c:y val="1.8099547511312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Q2''23'!$N$45</c:f>
              <c:strCache>
                <c:ptCount val="1"/>
                <c:pt idx="0">
                  <c:v>Net profit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52C3-43C9-89C6-14EC42AAD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Q2''23'!$O$45:$P$45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3-43C9-89C6-14EC42AA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861103"/>
        <c:axId val="1"/>
      </c:barChart>
      <c:catAx>
        <c:axId val="209986110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099861103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image" Target="../media/image4.png"/><Relationship Id="rId12" Type="http://schemas.microsoft.com/office/2007/relationships/hdphoto" Target="../media/hdphoto2.wdp"/><Relationship Id="rId17" Type="http://schemas.openxmlformats.org/officeDocument/2006/relationships/chart" Target="../charts/chart4.xml"/><Relationship Id="rId2" Type="http://schemas.openxmlformats.org/officeDocument/2006/relationships/chart" Target="../charts/chart1.xml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5" Type="http://schemas.openxmlformats.org/officeDocument/2006/relationships/image" Target="../media/image9.png"/><Relationship Id="rId10" Type="http://schemas.microsoft.com/office/2007/relationships/hdphoto" Target="../media/hdphoto1.wdp"/><Relationship Id="rId4" Type="http://schemas.openxmlformats.org/officeDocument/2006/relationships/chart" Target="../charts/chart3.xml"/><Relationship Id="rId9" Type="http://schemas.openxmlformats.org/officeDocument/2006/relationships/image" Target="../media/image6.png"/><Relationship Id="rId14" Type="http://schemas.microsoft.com/office/2007/relationships/hdphoto" Target="../media/hdphoto3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480060</xdr:colOff>
      <xdr:row>0</xdr:row>
      <xdr:rowOff>38100</xdr:rowOff>
    </xdr:from>
    <xdr:to>
      <xdr:col>7</xdr:col>
      <xdr:colOff>464820</xdr:colOff>
      <xdr:row>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6A4E-D362-481A-927B-0AE8041B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1880" y="38100"/>
          <a:ext cx="1203960" cy="297180"/>
        </a:xfrm>
        <a:prstGeom prst="rect">
          <a:avLst/>
        </a:prstGeom>
      </xdr:spPr>
    </xdr:pic>
    <xdr:clientData/>
  </xdr:twoCellAnchor>
  <xdr:twoCellAnchor>
    <xdr:from>
      <xdr:col>0</xdr:col>
      <xdr:colOff>72820</xdr:colOff>
      <xdr:row>9</xdr:row>
      <xdr:rowOff>167640</xdr:rowOff>
    </xdr:from>
    <xdr:to>
      <xdr:col>8</xdr:col>
      <xdr:colOff>441960</xdr:colOff>
      <xdr:row>20</xdr:row>
      <xdr:rowOff>140804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D5B19E5-2738-4350-A855-8B799477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50595</xdr:colOff>
      <xdr:row>9</xdr:row>
      <xdr:rowOff>168528</xdr:rowOff>
    </xdr:from>
    <xdr:to>
      <xdr:col>17</xdr:col>
      <xdr:colOff>230427</xdr:colOff>
      <xdr:row>20</xdr:row>
      <xdr:rowOff>173935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D24418E-52EB-440D-A7F3-36021EC2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82028</xdr:colOff>
      <xdr:row>9</xdr:row>
      <xdr:rowOff>160908</xdr:rowOff>
    </xdr:from>
    <xdr:to>
      <xdr:col>26</xdr:col>
      <xdr:colOff>261860</xdr:colOff>
      <xdr:row>21</xdr:row>
      <xdr:rowOff>33129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AF7054-5B73-4617-9E23-2BF631A3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-4650</xdr:colOff>
      <xdr:row>39</xdr:row>
      <xdr:rowOff>36195</xdr:rowOff>
    </xdr:from>
    <xdr:to>
      <xdr:col>11</xdr:col>
      <xdr:colOff>147750</xdr:colOff>
      <xdr:row>39</xdr:row>
      <xdr:rowOff>36195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ACC49D6-6D3E-46CF-BB6E-E2281A44B20A}"/>
            </a:ext>
          </a:extLst>
        </xdr:cNvPr>
        <xdr:cNvCxnSpPr>
          <a:cxnSpLocks/>
        </xdr:cNvCxnSpPr>
      </xdr:nvCxnSpPr>
      <xdr:spPr>
        <a:xfrm>
          <a:off x="-4650" y="5522595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66</xdr:row>
      <xdr:rowOff>0</xdr:rowOff>
    </xdr:from>
    <xdr:to>
      <xdr:col>11</xdr:col>
      <xdr:colOff>147750</xdr:colOff>
      <xdr:row>66</xdr:row>
      <xdr:rowOff>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B5D83BAD-7420-46DB-8BB1-D82AD448AC27}"/>
            </a:ext>
          </a:extLst>
        </xdr:cNvPr>
        <xdr:cNvCxnSpPr>
          <a:cxnSpLocks/>
        </xdr:cNvCxnSpPr>
      </xdr:nvCxnSpPr>
      <xdr:spPr>
        <a:xfrm>
          <a:off x="-4650" y="851623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271575</xdr:colOff>
      <xdr:row>67</xdr:row>
      <xdr:rowOff>178896</xdr:rowOff>
    </xdr:from>
    <xdr:to>
      <xdr:col>1</xdr:col>
      <xdr:colOff>28687</xdr:colOff>
      <xdr:row>69</xdr:row>
      <xdr:rowOff>60908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43BE630-D4F4-4EFF-A61A-B14D4117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75" y="8957136"/>
          <a:ext cx="366712" cy="362071"/>
        </a:xfrm>
        <a:prstGeom prst="rect">
          <a:avLst/>
        </a:prstGeom>
      </xdr:spPr>
    </xdr:pic>
    <xdr:clientData/>
  </xdr:twoCellAnchor>
  <xdr:twoCellAnchor editAs="oneCell">
    <xdr:from>
      <xdr:col>3</xdr:col>
      <xdr:colOff>336313</xdr:colOff>
      <xdr:row>67</xdr:row>
      <xdr:rowOff>178956</xdr:rowOff>
    </xdr:from>
    <xdr:to>
      <xdr:col>4</xdr:col>
      <xdr:colOff>98188</xdr:colOff>
      <xdr:row>69</xdr:row>
      <xdr:rowOff>60847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ACDF4EA-786D-4555-9FD0-0DBEC62F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5113" y="8957196"/>
          <a:ext cx="37147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329470</xdr:colOff>
      <xdr:row>67</xdr:row>
      <xdr:rowOff>114662</xdr:rowOff>
    </xdr:from>
    <xdr:to>
      <xdr:col>10</xdr:col>
      <xdr:colOff>96108</xdr:colOff>
      <xdr:row>69</xdr:row>
      <xdr:rowOff>47036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FA5958A-D82C-4D6C-975B-31A2F2E6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1595" y="10944587"/>
          <a:ext cx="376238" cy="408623"/>
        </a:xfrm>
        <a:prstGeom prst="rect">
          <a:avLst/>
        </a:prstGeom>
      </xdr:spPr>
    </xdr:pic>
    <xdr:clientData/>
  </xdr:twoCellAnchor>
  <xdr:twoCellAnchor editAs="oneCell">
    <xdr:from>
      <xdr:col>6</xdr:col>
      <xdr:colOff>204853</xdr:colOff>
      <xdr:row>67</xdr:row>
      <xdr:rowOff>160199</xdr:rowOff>
    </xdr:from>
    <xdr:to>
      <xdr:col>6</xdr:col>
      <xdr:colOff>562993</xdr:colOff>
      <xdr:row>69</xdr:row>
      <xdr:rowOff>77699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104D557-CF9B-4F03-9995-C8585455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2453" y="8938439"/>
          <a:ext cx="358140" cy="399464"/>
        </a:xfrm>
        <a:prstGeom prst="rect">
          <a:avLst/>
        </a:prstGeom>
      </xdr:spPr>
    </xdr:pic>
    <xdr:clientData/>
  </xdr:twoCellAnchor>
  <xdr:twoCellAnchor>
    <xdr:from>
      <xdr:col>10</xdr:col>
      <xdr:colOff>339758</xdr:colOff>
      <xdr:row>60</xdr:row>
      <xdr:rowOff>21464</xdr:rowOff>
    </xdr:from>
    <xdr:to>
      <xdr:col>11</xdr:col>
      <xdr:colOff>54158</xdr:colOff>
      <xdr:row>60</xdr:row>
      <xdr:rowOff>163559</xdr:rowOff>
    </xdr:to>
    <xdr:sp macro="" textlink="">
      <xdr:nvSpPr>
        <xdr:cNvPr id="71" name="Isosceles Triangle 70">
          <a:extLst>
            <a:ext uri="{FF2B5EF4-FFF2-40B4-BE49-F238E27FC236}">
              <a16:creationId xmlns:a16="http://schemas.microsoft.com/office/drawing/2014/main" id="{E9B21EF0-EBEE-462F-88BC-29A19755F422}"/>
            </a:ext>
          </a:extLst>
        </xdr:cNvPr>
        <xdr:cNvSpPr/>
      </xdr:nvSpPr>
      <xdr:spPr>
        <a:xfrm>
          <a:off x="6521483" y="10346564"/>
          <a:ext cx="324000" cy="142095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339758</xdr:colOff>
      <xdr:row>61</xdr:row>
      <xdr:rowOff>227977</xdr:rowOff>
    </xdr:from>
    <xdr:to>
      <xdr:col>11</xdr:col>
      <xdr:colOff>54158</xdr:colOff>
      <xdr:row>62</xdr:row>
      <xdr:rowOff>189097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564919E3-DDBE-4B43-9720-1006EE80DF4E}"/>
            </a:ext>
          </a:extLst>
        </xdr:cNvPr>
        <xdr:cNvSpPr/>
      </xdr:nvSpPr>
      <xdr:spPr>
        <a:xfrm>
          <a:off x="6521483" y="10781677"/>
          <a:ext cx="324000" cy="18972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-4650</xdr:colOff>
      <xdr:row>54</xdr:row>
      <xdr:rowOff>164592</xdr:rowOff>
    </xdr:from>
    <xdr:to>
      <xdr:col>13</xdr:col>
      <xdr:colOff>147750</xdr:colOff>
      <xdr:row>54</xdr:row>
      <xdr:rowOff>164592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36F3352-3494-4DFD-8891-7E80721CDD27}"/>
            </a:ext>
          </a:extLst>
        </xdr:cNvPr>
        <xdr:cNvCxnSpPr>
          <a:cxnSpLocks/>
        </xdr:cNvCxnSpPr>
      </xdr:nvCxnSpPr>
      <xdr:spPr>
        <a:xfrm>
          <a:off x="-4650" y="69311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71</xdr:row>
      <xdr:rowOff>112053</xdr:rowOff>
    </xdr:from>
    <xdr:to>
      <xdr:col>11</xdr:col>
      <xdr:colOff>147750</xdr:colOff>
      <xdr:row>71</xdr:row>
      <xdr:rowOff>112053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E54341D-BD7E-4395-9C7C-D9CEB6FF0699}"/>
            </a:ext>
          </a:extLst>
        </xdr:cNvPr>
        <xdr:cNvCxnSpPr>
          <a:cxnSpLocks/>
        </xdr:cNvCxnSpPr>
      </xdr:nvCxnSpPr>
      <xdr:spPr>
        <a:xfrm>
          <a:off x="-4650" y="9804693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25</xdr:row>
      <xdr:rowOff>0</xdr:rowOff>
    </xdr:from>
    <xdr:to>
      <xdr:col>11</xdr:col>
      <xdr:colOff>147750</xdr:colOff>
      <xdr:row>25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779211B-8028-4A5B-8F94-DBC70CAEBD21}"/>
            </a:ext>
          </a:extLst>
        </xdr:cNvPr>
        <xdr:cNvCxnSpPr>
          <a:cxnSpLocks/>
        </xdr:cNvCxnSpPr>
      </xdr:nvCxnSpPr>
      <xdr:spPr>
        <a:xfrm>
          <a:off x="-4650" y="33699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30</xdr:row>
      <xdr:rowOff>152956</xdr:rowOff>
    </xdr:from>
    <xdr:to>
      <xdr:col>5</xdr:col>
      <xdr:colOff>125408</xdr:colOff>
      <xdr:row>30</xdr:row>
      <xdr:rowOff>152956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E9CC4239-66C4-4FBD-BF11-D8109C82358F}"/>
            </a:ext>
          </a:extLst>
        </xdr:cNvPr>
        <xdr:cNvCxnSpPr>
          <a:cxnSpLocks/>
        </xdr:cNvCxnSpPr>
      </xdr:nvCxnSpPr>
      <xdr:spPr>
        <a:xfrm>
          <a:off x="481945" y="454207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35</xdr:row>
      <xdr:rowOff>27337</xdr:rowOff>
    </xdr:from>
    <xdr:to>
      <xdr:col>5</xdr:col>
      <xdr:colOff>125408</xdr:colOff>
      <xdr:row>35</xdr:row>
      <xdr:rowOff>27337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9F4686A1-EDA3-40C8-BC5C-BF0B6989535C}"/>
            </a:ext>
          </a:extLst>
        </xdr:cNvPr>
        <xdr:cNvCxnSpPr>
          <a:cxnSpLocks/>
        </xdr:cNvCxnSpPr>
      </xdr:nvCxnSpPr>
      <xdr:spPr>
        <a:xfrm>
          <a:off x="48194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35</xdr:row>
      <xdr:rowOff>27337</xdr:rowOff>
    </xdr:from>
    <xdr:to>
      <xdr:col>11</xdr:col>
      <xdr:colOff>66788</xdr:colOff>
      <xdr:row>35</xdr:row>
      <xdr:rowOff>27337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3682475-4D01-477A-B438-648AE359D570}"/>
            </a:ext>
          </a:extLst>
        </xdr:cNvPr>
        <xdr:cNvCxnSpPr>
          <a:cxnSpLocks/>
        </xdr:cNvCxnSpPr>
      </xdr:nvCxnSpPr>
      <xdr:spPr>
        <a:xfrm>
          <a:off x="408092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30</xdr:row>
      <xdr:rowOff>146606</xdr:rowOff>
    </xdr:from>
    <xdr:to>
      <xdr:col>11</xdr:col>
      <xdr:colOff>66788</xdr:colOff>
      <xdr:row>30</xdr:row>
      <xdr:rowOff>146606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D6390BE-27B5-404A-9F96-49A58BC00264}"/>
            </a:ext>
          </a:extLst>
        </xdr:cNvPr>
        <xdr:cNvCxnSpPr>
          <a:cxnSpLocks/>
        </xdr:cNvCxnSpPr>
      </xdr:nvCxnSpPr>
      <xdr:spPr>
        <a:xfrm>
          <a:off x="4080925" y="453572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484272</xdr:colOff>
      <xdr:row>27</xdr:row>
      <xdr:rowOff>162893</xdr:rowOff>
    </xdr:from>
    <xdr:to>
      <xdr:col>1</xdr:col>
      <xdr:colOff>414672</xdr:colOff>
      <xdr:row>30</xdr:row>
      <xdr:rowOff>154253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ED96A86B-7C28-4A89-9C5C-20AE23ED5664}"/>
            </a:ext>
          </a:extLst>
        </xdr:cNvPr>
        <xdr:cNvGrpSpPr/>
      </xdr:nvGrpSpPr>
      <xdr:grpSpPr>
        <a:xfrm>
          <a:off x="484272" y="5353328"/>
          <a:ext cx="548835" cy="571142"/>
          <a:chOff x="542262" y="3976449"/>
          <a:chExt cx="540000" cy="540000"/>
        </a:xfrm>
      </xdr:grpSpPr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A9195496-CD3A-49B4-B37F-A31C89251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3976449"/>
            <a:ext cx="540000" cy="540000"/>
          </a:xfrm>
          <a:prstGeom prst="rect">
            <a:avLst/>
          </a:prstGeom>
        </xdr:spPr>
      </xdr:pic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84BEADE8-B89C-465A-9728-883D0F7C1011}"/>
              </a:ext>
            </a:extLst>
          </xdr:cNvPr>
          <xdr:cNvSpPr/>
        </xdr:nvSpPr>
        <xdr:spPr>
          <a:xfrm>
            <a:off x="551362" y="3991967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484272</xdr:colOff>
      <xdr:row>32</xdr:row>
      <xdr:rowOff>34405</xdr:rowOff>
    </xdr:from>
    <xdr:to>
      <xdr:col>1</xdr:col>
      <xdr:colOff>414672</xdr:colOff>
      <xdr:row>35</xdr:row>
      <xdr:rowOff>25765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6AD52ABD-509F-437F-9475-068B4CB13DEB}"/>
            </a:ext>
          </a:extLst>
        </xdr:cNvPr>
        <xdr:cNvGrpSpPr/>
      </xdr:nvGrpSpPr>
      <xdr:grpSpPr>
        <a:xfrm>
          <a:off x="484272" y="6169057"/>
          <a:ext cx="548835" cy="571143"/>
          <a:chOff x="542262" y="4825861"/>
          <a:chExt cx="540000" cy="540000"/>
        </a:xfrm>
      </xdr:grpSpPr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33134DC0-E90C-4929-A63B-9FBAC12E4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4825861"/>
            <a:ext cx="540000" cy="540000"/>
          </a:xfrm>
          <a:prstGeom prst="rect">
            <a:avLst/>
          </a:prstGeom>
        </xdr:spPr>
      </xdr:pic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8BE7F249-18CE-4842-81F8-49BEE204036B}"/>
              </a:ext>
            </a:extLst>
          </xdr:cNvPr>
          <xdr:cNvSpPr/>
        </xdr:nvSpPr>
        <xdr:spPr>
          <a:xfrm>
            <a:off x="554829" y="4839573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426143</xdr:colOff>
      <xdr:row>27</xdr:row>
      <xdr:rowOff>162893</xdr:rowOff>
    </xdr:from>
    <xdr:to>
      <xdr:col>7</xdr:col>
      <xdr:colOff>353404</xdr:colOff>
      <xdr:row>30</xdr:row>
      <xdr:rowOff>154253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B8BA073-1479-4E42-8336-C9F0A19CBAB5}"/>
            </a:ext>
          </a:extLst>
        </xdr:cNvPr>
        <xdr:cNvGrpSpPr/>
      </xdr:nvGrpSpPr>
      <xdr:grpSpPr>
        <a:xfrm>
          <a:off x="4230621" y="5353328"/>
          <a:ext cx="545696" cy="571142"/>
          <a:chOff x="4134113" y="3976449"/>
          <a:chExt cx="536861" cy="540000"/>
        </a:xfrm>
      </xdr:grpSpPr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9F4FD50B-6BC0-49B9-9C73-1DA7CB4CD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3" y="3976449"/>
            <a:ext cx="536861" cy="540000"/>
          </a:xfrm>
          <a:prstGeom prst="rect">
            <a:avLst/>
          </a:prstGeom>
        </xdr:spPr>
      </xdr:pic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A1615B15-B2B6-4B0B-9614-30409C172E7D}"/>
              </a:ext>
            </a:extLst>
          </xdr:cNvPr>
          <xdr:cNvSpPr/>
        </xdr:nvSpPr>
        <xdr:spPr>
          <a:xfrm>
            <a:off x="4144233" y="399083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426142</xdr:colOff>
      <xdr:row>32</xdr:row>
      <xdr:rowOff>34405</xdr:rowOff>
    </xdr:from>
    <xdr:to>
      <xdr:col>7</xdr:col>
      <xdr:colOff>359664</xdr:colOff>
      <xdr:row>35</xdr:row>
      <xdr:rowOff>25765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4E6C8E6-1D15-41F6-B6FC-FA0C34F298B5}"/>
            </a:ext>
          </a:extLst>
        </xdr:cNvPr>
        <xdr:cNvGrpSpPr/>
      </xdr:nvGrpSpPr>
      <xdr:grpSpPr>
        <a:xfrm>
          <a:off x="4230620" y="6169057"/>
          <a:ext cx="551957" cy="571143"/>
          <a:chOff x="4134112" y="4825861"/>
          <a:chExt cx="543122" cy="540000"/>
        </a:xfrm>
      </xdr:grpSpPr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DD0FE108-5988-40AA-817D-05AB7665D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2" y="4825861"/>
            <a:ext cx="543122" cy="540000"/>
          </a:xfrm>
          <a:prstGeom prst="rect">
            <a:avLst/>
          </a:prstGeom>
        </xdr:spPr>
      </xdr:pic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E2ABEC8B-8265-4995-8248-E91D0AB9FB64}"/>
              </a:ext>
            </a:extLst>
          </xdr:cNvPr>
          <xdr:cNvSpPr/>
        </xdr:nvSpPr>
        <xdr:spPr>
          <a:xfrm>
            <a:off x="4151990" y="483949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472108</xdr:colOff>
      <xdr:row>40</xdr:row>
      <xdr:rowOff>165653</xdr:rowOff>
    </xdr:from>
    <xdr:to>
      <xdr:col>3</xdr:col>
      <xdr:colOff>293204</xdr:colOff>
      <xdr:row>49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D0F709-7311-312F-13DC-65E24990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33131</xdr:colOff>
      <xdr:row>40</xdr:row>
      <xdr:rowOff>91109</xdr:rowOff>
    </xdr:from>
    <xdr:to>
      <xdr:col>8</xdr:col>
      <xdr:colOff>533401</xdr:colOff>
      <xdr:row>49</xdr:row>
      <xdr:rowOff>36720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052BA9-DAED-3C72-1118-A22222CBE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3</xdr:row>
      <xdr:rowOff>57150</xdr:rowOff>
    </xdr:from>
    <xdr:to>
      <xdr:col>24</xdr:col>
      <xdr:colOff>361186</xdr:colOff>
      <xdr:row>13</xdr:row>
      <xdr:rowOff>28280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C8857-56C7-1768-727B-3B40314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552450"/>
          <a:ext cx="6114286" cy="2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13</xdr:row>
      <xdr:rowOff>19050</xdr:rowOff>
    </xdr:from>
    <xdr:to>
      <xdr:col>22</xdr:col>
      <xdr:colOff>123825</xdr:colOff>
      <xdr:row>34</xdr:row>
      <xdr:rowOff>54865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D2619-1C40-1D8A-252F-111A5D27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2905125"/>
          <a:ext cx="4724400" cy="30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531</xdr:row>
      <xdr:rowOff>59531</xdr:rowOff>
    </xdr:from>
    <xdr:to>
      <xdr:col>8</xdr:col>
      <xdr:colOff>119062</xdr:colOff>
      <xdr:row>548</xdr:row>
      <xdr:rowOff>130968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2C0B654-9E59-734C-2966-4CA6A27F6AB3}"/>
            </a:ext>
          </a:extLst>
        </xdr:cNvPr>
        <xdr:cNvSpPr/>
      </xdr:nvSpPr>
      <xdr:spPr>
        <a:xfrm>
          <a:off x="595312" y="89023031"/>
          <a:ext cx="6643688" cy="2905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0"/>
            <a:t>To be updated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bashir Javed (ADNOC Drilling - BSD)" id="{B2890BC1-CF7C-4543-A0ED-02978E90E078}" userId="S::mjaved5@adnoc.ae::e79067eb-f758-42cb-a301-86398d1f71e1" providerId="AD"/>
  <person displayName="Faraz Zahid" id="{F08CBD07-B0F8-49AA-A039-1C8D5156129E}" userId="S::Faraz.Zahid@ae.ey.com::469b777a-f4fd-4936-9e98-0c1f9784a43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033.496516666666" createdVersion="8" refreshedVersion="8" minRefreshableVersion="3" recordCount="367" xr:uid="{5DB8F7D6-F380-45DC-9E18-B28347C04311}">
  <cacheSource type="worksheet">
    <worksheetSource ref="A1:F368" sheet="ADNOCDRILL Historical Data"/>
  </cacheSource>
  <cacheFields count="8">
    <cacheField name="Date" numFmtId="170">
      <sharedItems containsSemiMixedTypes="0" containsNonDate="0" containsDate="1" containsString="0" minDate="2021-10-04T00:00:00" maxDate="2023-04-01T00:00:00" count="366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</sharedItems>
      <fieldGroup par="7" base="0">
        <rangePr groupBy="months" startDate="2021-10-04T00:00:00" endDate="2023-04-01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3"/>
        </groupItems>
      </fieldGroup>
    </cacheField>
    <cacheField name=" Open" numFmtId="43">
      <sharedItems containsSemiMixedTypes="0" containsString="0" containsNumber="1" minValue="2.86" maxValue="3.9"/>
    </cacheField>
    <cacheField name=" High" numFmtId="43">
      <sharedItems containsSemiMixedTypes="0" containsString="0" containsNumber="1" minValue="2.92" maxValue="3.99"/>
    </cacheField>
    <cacheField name=" Low" numFmtId="43">
      <sharedItems containsSemiMixedTypes="0" containsString="0" containsNumber="1" minValue="2.82" maxValue="3.86"/>
    </cacheField>
    <cacheField name=" Close" numFmtId="43">
      <sharedItems containsSemiMixedTypes="0" containsString="0" containsNumber="1" minValue="2.85" maxValue="3.95"/>
    </cacheField>
    <cacheField name=" Volume" numFmtId="0">
      <sharedItems containsMixedTypes="1" containsNumber="1" containsInteger="1" minValue="368563" maxValue="93012172"/>
    </cacheField>
    <cacheField name="Quarters" numFmtId="0" databaseField="0">
      <fieldGroup base="0">
        <rangePr groupBy="quarters" startDate="2021-10-04T00:00:00" endDate="2023-04-01T00:00:00"/>
        <groupItems count="6">
          <s v="&lt;04/10/2021"/>
          <s v="Qtr1"/>
          <s v="Qtr2"/>
          <s v="Qtr3"/>
          <s v="Qtr4"/>
          <s v="&gt;01/04/2023"/>
        </groupItems>
      </fieldGroup>
    </cacheField>
    <cacheField name="Years" numFmtId="0" databaseField="0">
      <fieldGroup base="0">
        <rangePr groupBy="years" startDate="2021-10-04T00:00:00" endDate="2023-04-01T00:00:00"/>
        <groupItems count="5">
          <s v="&lt;04/10/2021"/>
          <s v="2021"/>
          <s v="2022"/>
          <s v="2023"/>
          <s v="&gt;01/04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121.762959837964" createdVersion="8" refreshedVersion="8" minRefreshableVersion="3" recordCount="426" xr:uid="{DD8BF302-BFB0-464D-819A-EED8B63782FF}">
  <cacheSource type="worksheet">
    <worksheetSource ref="A1:F427" sheet="ADNOCDRILL Historical Data"/>
  </cacheSource>
  <cacheFields count="8">
    <cacheField name="Date" numFmtId="170">
      <sharedItems containsSemiMixedTypes="0" containsNonDate="0" containsDate="1" containsString="0" minDate="2021-10-04T00:00:00" maxDate="2023-06-27T00:00:00" count="425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</sharedItems>
      <fieldGroup par="7" base="0">
        <rangePr groupBy="months" startDate="2021-10-04T00:00:00" endDate="2023-06-27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7/06/2023"/>
        </groupItems>
      </fieldGroup>
    </cacheField>
    <cacheField name=" Open" numFmtId="43">
      <sharedItems containsSemiMixedTypes="0" containsString="0" containsNumber="1" minValue="2.86" maxValue="4.28"/>
    </cacheField>
    <cacheField name=" High" numFmtId="43">
      <sharedItems containsSemiMixedTypes="0" containsString="0" containsNumber="1" minValue="2.92" maxValue="4.33"/>
    </cacheField>
    <cacheField name=" Low" numFmtId="43">
      <sharedItems containsSemiMixedTypes="0" containsString="0" containsNumber="1" minValue="2.82" maxValue="4.18"/>
    </cacheField>
    <cacheField name=" Close" numFmtId="43">
      <sharedItems containsSemiMixedTypes="0" containsString="0" containsNumber="1" minValue="2.85" maxValue="4.29"/>
    </cacheField>
    <cacheField name=" Volume" numFmtId="0">
      <sharedItems containsMixedTypes="1" containsNumber="1" containsInteger="1" minValue="310939" maxValue="93012172"/>
    </cacheField>
    <cacheField name="Quarters" numFmtId="0" databaseField="0">
      <fieldGroup base="0">
        <rangePr groupBy="quarters" startDate="2021-10-04T00:00:00" endDate="2023-06-27T00:00:00"/>
        <groupItems count="6">
          <s v="&lt;04/10/2021"/>
          <s v="Qtr1"/>
          <s v="Qtr2"/>
          <s v="Qtr3"/>
          <s v="Qtr4"/>
          <s v="&gt;27/06/2023"/>
        </groupItems>
      </fieldGroup>
    </cacheField>
    <cacheField name="Years" numFmtId="0" databaseField="0">
      <fieldGroup base="0">
        <rangePr groupBy="years" startDate="2021-10-04T00:00:00" endDate="2023-06-27T00:00:00"/>
        <groupItems count="5">
          <s v="&lt;04/10/2021"/>
          <s v="2021"/>
          <s v="2022"/>
          <s v="2023"/>
          <s v="&gt;27/06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  <r>
    <x v="366"/>
    <n v="3.97"/>
    <n v="3.99"/>
    <n v="3.94"/>
    <n v="3.94"/>
    <n v="6509129"/>
  </r>
  <r>
    <x v="367"/>
    <n v="3.96"/>
    <n v="4"/>
    <n v="3.86"/>
    <n v="3.88"/>
    <n v="5953768"/>
  </r>
  <r>
    <x v="368"/>
    <n v="3.88"/>
    <n v="3.95"/>
    <n v="3.87"/>
    <n v="3.89"/>
    <n v="4667666"/>
  </r>
  <r>
    <x v="369"/>
    <n v="3.91"/>
    <n v="3.98"/>
    <n v="3.88"/>
    <n v="3.89"/>
    <n v="6283245"/>
  </r>
  <r>
    <x v="370"/>
    <n v="3.89"/>
    <n v="3.89"/>
    <n v="3.73"/>
    <n v="3.76"/>
    <n v="5202001"/>
  </r>
  <r>
    <x v="371"/>
    <n v="3.8"/>
    <n v="3.92"/>
    <n v="3.77"/>
    <n v="3.88"/>
    <n v="7834390"/>
  </r>
  <r>
    <x v="372"/>
    <n v="3.88"/>
    <n v="3.88"/>
    <n v="3.79"/>
    <n v="3.84"/>
    <n v="5646527"/>
  </r>
  <r>
    <x v="373"/>
    <n v="3.79"/>
    <n v="3.83"/>
    <n v="3.74"/>
    <n v="3.83"/>
    <n v="5363030"/>
  </r>
  <r>
    <x v="374"/>
    <n v="3.85"/>
    <n v="3.85"/>
    <n v="3.7"/>
    <n v="3.72"/>
    <n v="5729344"/>
  </r>
  <r>
    <x v="375"/>
    <n v="3.78"/>
    <n v="3.79"/>
    <n v="3.69"/>
    <n v="3.75"/>
    <n v="5490728"/>
  </r>
  <r>
    <x v="376"/>
    <n v="3.75"/>
    <n v="3.84"/>
    <n v="3.75"/>
    <n v="3.8"/>
    <n v="6895518"/>
  </r>
  <r>
    <x v="377"/>
    <n v="3.84"/>
    <n v="3.84"/>
    <n v="3.77"/>
    <n v="3.77"/>
    <n v="4538605"/>
  </r>
  <r>
    <x v="378"/>
    <n v="3.77"/>
    <n v="3.9"/>
    <n v="3.77"/>
    <n v="3.9"/>
    <n v="5626042"/>
  </r>
  <r>
    <x v="379"/>
    <n v="3.85"/>
    <n v="3.92"/>
    <n v="3.79"/>
    <n v="3.92"/>
    <n v="4917127"/>
  </r>
  <r>
    <x v="380"/>
    <n v="3.9"/>
    <n v="3.95"/>
    <n v="3.9"/>
    <n v="3.92"/>
    <n v="7827687"/>
  </r>
  <r>
    <x v="381"/>
    <n v="3.92"/>
    <n v="4.07"/>
    <n v="3.92"/>
    <n v="4.07"/>
    <n v="10586920"/>
  </r>
  <r>
    <x v="382"/>
    <n v="4.0599999999999996"/>
    <n v="4.18"/>
    <n v="4.0599999999999996"/>
    <n v="4.1399999999999997"/>
    <n v="8543242"/>
  </r>
  <r>
    <x v="383"/>
    <n v="4.17"/>
    <n v="4.33"/>
    <n v="4.12"/>
    <n v="4.29"/>
    <n v="8314756"/>
  </r>
  <r>
    <x v="384"/>
    <n v="4.28"/>
    <n v="4.29"/>
    <n v="4.16"/>
    <n v="4.26"/>
    <n v="5068616"/>
  </r>
  <r>
    <x v="385"/>
    <n v="4.25"/>
    <n v="4.25"/>
    <n v="4.18"/>
    <n v="4.21"/>
    <n v="4050814"/>
  </r>
  <r>
    <x v="386"/>
    <n v="4.16"/>
    <n v="4.16"/>
    <n v="3.92"/>
    <n v="3.94"/>
    <n v="12058790"/>
  </r>
  <r>
    <x v="387"/>
    <n v="3.94"/>
    <n v="3.95"/>
    <n v="3.79"/>
    <n v="3.8"/>
    <n v="11856660"/>
  </r>
  <r>
    <x v="388"/>
    <n v="3.83"/>
    <n v="3.86"/>
    <n v="3.78"/>
    <n v="3.79"/>
    <n v="8682474"/>
  </r>
  <r>
    <x v="389"/>
    <n v="3.81"/>
    <n v="3.84"/>
    <n v="3.78"/>
    <n v="3.82"/>
    <n v="3065987"/>
  </r>
  <r>
    <x v="390"/>
    <n v="3.84"/>
    <n v="3.86"/>
    <n v="3.76"/>
    <n v="3.78"/>
    <n v="4652833"/>
  </r>
  <r>
    <x v="391"/>
    <n v="3.79"/>
    <n v="3.84"/>
    <n v="3.77"/>
    <n v="3.83"/>
    <n v="2488638"/>
  </r>
  <r>
    <x v="392"/>
    <n v="3.84"/>
    <n v="3.92"/>
    <n v="3.8"/>
    <n v="3.83"/>
    <n v="6603961"/>
  </r>
  <r>
    <x v="393"/>
    <n v="3.84"/>
    <n v="3.84"/>
    <n v="3.75"/>
    <n v="3.75"/>
    <n v="1482047"/>
  </r>
  <r>
    <x v="394"/>
    <n v="3.75"/>
    <n v="3.75"/>
    <n v="3.59"/>
    <n v="3.68"/>
    <n v="3480924"/>
  </r>
  <r>
    <x v="395"/>
    <n v="3.7"/>
    <n v="3.73"/>
    <n v="3.66"/>
    <n v="3.72"/>
    <n v="2159251"/>
  </r>
  <r>
    <x v="396"/>
    <n v="3.72"/>
    <n v="3.87"/>
    <n v="3.71"/>
    <n v="3.83"/>
    <n v="4601278"/>
  </r>
  <r>
    <x v="397"/>
    <n v="3.82"/>
    <n v="3.83"/>
    <n v="3.77"/>
    <n v="3.8"/>
    <n v="3446957"/>
  </r>
  <r>
    <x v="398"/>
    <n v="3.76"/>
    <n v="3.82"/>
    <n v="3.76"/>
    <n v="3.82"/>
    <n v="1925262"/>
  </r>
  <r>
    <x v="399"/>
    <n v="3.82"/>
    <n v="3.82"/>
    <n v="3.79"/>
    <n v="3.82"/>
    <n v="1416494"/>
  </r>
  <r>
    <x v="400"/>
    <n v="3.81"/>
    <n v="3.82"/>
    <n v="3.79"/>
    <n v="3.8"/>
    <n v="7355900"/>
  </r>
  <r>
    <x v="401"/>
    <n v="3.8"/>
    <n v="3.81"/>
    <n v="3.78"/>
    <n v="3.78"/>
    <n v="5763574"/>
  </r>
  <r>
    <x v="402"/>
    <n v="3.8"/>
    <n v="3.8"/>
    <n v="3.76"/>
    <n v="3.78"/>
    <n v="5432429"/>
  </r>
  <r>
    <x v="403"/>
    <n v="3.8"/>
    <n v="3.8"/>
    <n v="3.77"/>
    <n v="3.77"/>
    <n v="310939"/>
  </r>
  <r>
    <x v="404"/>
    <n v="3.77"/>
    <n v="3.79"/>
    <n v="3.67"/>
    <n v="3.69"/>
    <n v="7026356"/>
  </r>
  <r>
    <x v="405"/>
    <n v="3.69"/>
    <n v="3.74"/>
    <n v="3.66"/>
    <n v="3.7"/>
    <n v="2392337"/>
  </r>
  <r>
    <x v="406"/>
    <n v="3.69"/>
    <n v="3.7"/>
    <n v="3.63"/>
    <n v="3.63"/>
    <n v="2148844"/>
  </r>
  <r>
    <x v="407"/>
    <n v="3.66"/>
    <n v="3.69"/>
    <n v="3.64"/>
    <n v="3.65"/>
    <n v="8112503"/>
  </r>
  <r>
    <x v="408"/>
    <n v="3.66"/>
    <n v="3.73"/>
    <n v="3.66"/>
    <n v="3.7"/>
    <n v="776631"/>
  </r>
  <r>
    <x v="409"/>
    <n v="3.7"/>
    <n v="3.7"/>
    <n v="3.55"/>
    <n v="3.55"/>
    <n v="4042937"/>
  </r>
  <r>
    <x v="410"/>
    <n v="3.57"/>
    <n v="3.57"/>
    <n v="3.51"/>
    <n v="3.53"/>
    <n v="13912790"/>
  </r>
  <r>
    <x v="411"/>
    <n v="3.53"/>
    <n v="3.61"/>
    <n v="3.47"/>
    <n v="3.59"/>
    <n v="9541347"/>
  </r>
  <r>
    <x v="412"/>
    <n v="3.59"/>
    <n v="3.68"/>
    <n v="3.59"/>
    <n v="3.67"/>
    <n v="4495947"/>
  </r>
  <r>
    <x v="413"/>
    <n v="3.67"/>
    <n v="3.67"/>
    <n v="3.58"/>
    <n v="3.62"/>
    <n v="1261226"/>
  </r>
  <r>
    <x v="414"/>
    <n v="3.62"/>
    <n v="3.75"/>
    <n v="3.61"/>
    <n v="3.7"/>
    <n v="3385736"/>
  </r>
  <r>
    <x v="415"/>
    <n v="3.68"/>
    <n v="3.76"/>
    <n v="3.68"/>
    <n v="3.74"/>
    <n v="2387116"/>
  </r>
  <r>
    <x v="416"/>
    <n v="3.75"/>
    <n v="3.76"/>
    <n v="3.7"/>
    <n v="3.74"/>
    <n v="3341577"/>
  </r>
  <r>
    <x v="417"/>
    <n v="3.74"/>
    <n v="3.75"/>
    <n v="3.7"/>
    <n v="3.73"/>
    <n v="4030482"/>
  </r>
  <r>
    <x v="418"/>
    <n v="3.73"/>
    <n v="3.76"/>
    <n v="3.72"/>
    <n v="3.76"/>
    <n v="4651133"/>
  </r>
  <r>
    <x v="419"/>
    <n v="3.75"/>
    <n v="3.8"/>
    <n v="3.69"/>
    <n v="3.69"/>
    <n v="1604820"/>
  </r>
  <r>
    <x v="420"/>
    <n v="3.69"/>
    <n v="3.75"/>
    <n v="3.62"/>
    <n v="3.65"/>
    <n v="3153993"/>
  </r>
  <r>
    <x v="421"/>
    <n v="3.65"/>
    <n v="3.66"/>
    <n v="3.6"/>
    <n v="3.64"/>
    <n v="2633337"/>
  </r>
  <r>
    <x v="422"/>
    <n v="3.63"/>
    <n v="3.67"/>
    <n v="3.55"/>
    <n v="3.55"/>
    <n v="5610218"/>
  </r>
  <r>
    <x v="423"/>
    <n v="3.56"/>
    <n v="3.58"/>
    <n v="3.53"/>
    <n v="3.55"/>
    <n v="895711"/>
  </r>
  <r>
    <x v="424"/>
    <n v="3.57"/>
    <n v="3.64"/>
    <n v="3.56"/>
    <n v="3.56"/>
    <n v="50819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1FBBD-D90D-48B2-98F4-023A2C28D4A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84:D616" firstHeaderRow="0" firstDataRow="1" firstDataCol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6">
        <item x="1"/>
        <item x="2"/>
        <item x="0"/>
        <item x="3"/>
        <item x="4"/>
        <item t="default"/>
      </items>
    </pivotField>
  </pivotFields>
  <rowFields count="3">
    <field x="7"/>
    <field x="6"/>
    <field x="0"/>
  </rowFields>
  <rowItems count="32">
    <i>
      <x/>
    </i>
    <i r="1">
      <x v="3"/>
    </i>
    <i r="2">
      <x v="10"/>
    </i>
    <i r="2">
      <x v="11"/>
    </i>
    <i r="2">
      <x v="12"/>
    </i>
    <i>
      <x v="1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1">
      <x v="2"/>
    </i>
    <i r="2">
      <x v="7"/>
    </i>
    <i r="2">
      <x v="8"/>
    </i>
    <i r="2">
      <x v="9"/>
    </i>
    <i r="1">
      <x v="3"/>
    </i>
    <i r="2">
      <x v="10"/>
    </i>
    <i r="2">
      <x v="11"/>
    </i>
    <i r="2">
      <x v="12"/>
    </i>
    <i>
      <x v="3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 High" fld="2" subtotal="max" baseField="7" baseItem="1"/>
    <dataField name="Min of  Low" fld="3" subtotal="min" baseField="6" baseItem="3"/>
    <dataField name="Max of  Close" fld="4" subtotal="max" baseField="7" baseItem="1"/>
  </dataFields>
  <formats count="27"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7" type="button" dataOnly="0" labelOnly="1" outline="0" axis="axisRow" fieldPosition="0"/>
    </format>
    <format dxfId="22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19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8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17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5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14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7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6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5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4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2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6" count="1">
            <x v="0"/>
          </reference>
          <reference field="7" count="1" selected="0">
            <x v="1"/>
          </reference>
        </references>
      </pivotArea>
    </format>
    <format dxfId="0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E9566-F1CE-4359-A366-26424A89B5C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J317:M321" firstHeaderRow="0" firstDataRow="1" firstDataCol="1" rowPageCount="1" colPageCount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>
      <items count="7">
        <item x="1"/>
        <item x="2"/>
        <item x="3"/>
        <item x="4"/>
        <item x="0"/>
        <item x="5"/>
        <item t="default"/>
      </items>
    </pivotField>
    <pivotField axis="axisPage" multipleItemSelectionAllowed="1" showAll="0">
      <items count="6">
        <item h="1" x="1"/>
        <item h="1" x="2"/>
        <item h="1" x="0"/>
        <item x="3"/>
        <item h="1" x="4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Max of  High" fld="2" subtotal="max" baseField="7" baseItem="1"/>
    <dataField name="Min of  Low" fld="3" subtotal="min" baseField="0" baseItem="2"/>
    <dataField name="Max of  Close" fld="4" subtotal="max" baseField="7" baseItem="1"/>
  </dataFields>
  <formats count="9"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7" type="button" dataOnly="0" labelOnly="1" outline="0" axis="axisPage" fieldPosition="0"/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7" type="button" dataOnly="0" labelOnly="1" outline="0" axis="axisPage" fieldPosition="0"/>
    </format>
    <format dxfId="2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0" dT="2022-11-21T06:57:08.31" personId="{B2890BC1-CF7C-4543-A0ED-02978E90E078}" id="{0F720099-4104-46B1-B733-52677AA30BFB}">
    <text>This is not all capex. Please link to capex only.</text>
  </threadedComment>
  <threadedComment ref="M30" dT="2022-11-21T08:13:53.23" personId="{F08CBD07-B0F8-49AA-A039-1C8D5156129E}" id="{B0E04D95-7C85-42ED-A313-27EEC62E8ECF}" parentId="{0F720099-4104-46B1-B733-52677AA30BFB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sj.com/market-data/quotes/AE/XADS/ADNOCDRILL/historical-prices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A76-27FA-4CA4-8D5A-E1E919E2E10B}">
  <sheetPr>
    <tabColor rgb="FF92D050"/>
  </sheetPr>
  <dimension ref="A1:Z48"/>
  <sheetViews>
    <sheetView showGridLines="0" zoomScale="85" zoomScaleNormal="85" workbookViewId="0">
      <selection activeCell="I49" sqref="I49"/>
    </sheetView>
  </sheetViews>
  <sheetFormatPr defaultRowHeight="14.5" outlineLevelCol="1"/>
  <cols>
    <col min="1" max="1" width="14.81640625" bestFit="1" customWidth="1"/>
    <col min="3" max="3" width="21.453125" customWidth="1"/>
    <col min="4" max="9" width="8.453125" customWidth="1"/>
    <col min="10" max="10" width="10.453125" bestFit="1" customWidth="1"/>
    <col min="11" max="11" width="8.453125" customWidth="1"/>
    <col min="12" max="15" width="9.54296875" bestFit="1" customWidth="1"/>
    <col min="16" max="16" width="19.54296875" hidden="1" customWidth="1" outlineLevel="1"/>
    <col min="17" max="17" width="8.1796875" hidden="1" customWidth="1" outlineLevel="1"/>
    <col min="18" max="23" width="7.54296875" hidden="1" customWidth="1" outlineLevel="1"/>
    <col min="24" max="25" width="8.81640625" hidden="1" customWidth="1" outlineLevel="1"/>
    <col min="26" max="26" width="9.1796875" collapsed="1"/>
  </cols>
  <sheetData>
    <row r="1" spans="1:25">
      <c r="A1" s="3" t="s">
        <v>0</v>
      </c>
      <c r="O1" s="4">
        <v>3.6724999999999999</v>
      </c>
    </row>
    <row r="2" spans="1:25">
      <c r="A2" s="5">
        <f>'ADNOCDRILL Historical Data'!$E$579</f>
        <v>15.509870660313139</v>
      </c>
      <c r="D2" s="3" t="s">
        <v>1</v>
      </c>
      <c r="O2" s="3" t="s">
        <v>2</v>
      </c>
    </row>
    <row r="3" spans="1:25">
      <c r="D3" s="169" t="s">
        <v>3</v>
      </c>
      <c r="E3" s="170" t="s">
        <v>4</v>
      </c>
      <c r="F3" s="169" t="s">
        <v>5</v>
      </c>
      <c r="G3" s="169" t="s">
        <v>6</v>
      </c>
      <c r="H3" s="169" t="s">
        <v>7</v>
      </c>
      <c r="I3" s="170" t="s">
        <v>8</v>
      </c>
      <c r="J3" s="170" t="s">
        <v>9</v>
      </c>
      <c r="K3" s="170" t="s">
        <v>10</v>
      </c>
      <c r="L3" s="171" t="s">
        <v>11</v>
      </c>
      <c r="P3" t="s">
        <v>12</v>
      </c>
      <c r="Q3" t="s">
        <v>13</v>
      </c>
      <c r="R3" t="s">
        <v>3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s="4" t="s">
        <v>10</v>
      </c>
    </row>
    <row r="4" spans="1:25" s="8" customFormat="1">
      <c r="A4" s="7" t="s">
        <v>14</v>
      </c>
      <c r="E4" s="9"/>
      <c r="I4" s="9"/>
      <c r="J4" s="9"/>
      <c r="K4" s="9"/>
      <c r="L4" s="9"/>
    </row>
    <row r="5" spans="1:25">
      <c r="C5" t="s">
        <v>15</v>
      </c>
      <c r="D5" s="2" t="e">
        <f>#REF!</f>
        <v>#REF!</v>
      </c>
      <c r="E5" s="10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148" t="e">
        <f>#REF!</f>
        <v>#REF!</v>
      </c>
      <c r="J5" s="148" t="e">
        <f>#REF!</f>
        <v>#REF!</v>
      </c>
      <c r="K5" s="148" t="e">
        <f>#REF!</f>
        <v>#REF!</v>
      </c>
      <c r="L5" s="145" t="e">
        <f>#REF!</f>
        <v>#REF!</v>
      </c>
      <c r="M5" s="2"/>
      <c r="N5" s="2"/>
      <c r="P5" s="11"/>
      <c r="Q5" s="11"/>
      <c r="R5" s="11" t="e">
        <f t="shared" ref="R5:Y5" si="0">D5*$O$1/10^3</f>
        <v>#REF!</v>
      </c>
      <c r="S5" s="11" t="e">
        <f t="shared" si="0"/>
        <v>#REF!</v>
      </c>
      <c r="T5" s="11" t="e">
        <f t="shared" si="0"/>
        <v>#REF!</v>
      </c>
      <c r="U5" s="11" t="e">
        <f t="shared" si="0"/>
        <v>#REF!</v>
      </c>
      <c r="V5" s="11" t="e">
        <f t="shared" si="0"/>
        <v>#REF!</v>
      </c>
      <c r="W5" s="11" t="e">
        <f t="shared" si="0"/>
        <v>#REF!</v>
      </c>
      <c r="X5" s="11" t="e">
        <f t="shared" si="0"/>
        <v>#REF!</v>
      </c>
      <c r="Y5" s="45" t="e">
        <f t="shared" si="0"/>
        <v>#REF!</v>
      </c>
    </row>
    <row r="6" spans="1:25">
      <c r="E6" s="6"/>
      <c r="I6" s="6"/>
      <c r="J6" s="6"/>
      <c r="K6" s="6"/>
      <c r="L6" s="146"/>
    </row>
    <row r="7" spans="1:25">
      <c r="C7" t="s">
        <v>16</v>
      </c>
      <c r="D7" t="e">
        <f>#REF!</f>
        <v>#REF!</v>
      </c>
      <c r="E7" s="6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145" t="e">
        <f>#REF!</f>
        <v>#REF!</v>
      </c>
      <c r="P7" s="11"/>
      <c r="Q7" s="11"/>
      <c r="R7" s="11" t="e">
        <f t="shared" ref="R7:Y7" si="1">D7*$O$1/10^3</f>
        <v>#REF!</v>
      </c>
      <c r="S7" s="11" t="e">
        <f t="shared" si="1"/>
        <v>#REF!</v>
      </c>
      <c r="T7" s="11" t="e">
        <f t="shared" si="1"/>
        <v>#REF!</v>
      </c>
      <c r="U7" s="11" t="e">
        <f t="shared" si="1"/>
        <v>#REF!</v>
      </c>
      <c r="V7" s="11" t="e">
        <f t="shared" si="1"/>
        <v>#REF!</v>
      </c>
      <c r="W7" s="11" t="e">
        <f t="shared" si="1"/>
        <v>#REF!</v>
      </c>
      <c r="X7" s="11" t="e">
        <f t="shared" si="1"/>
        <v>#REF!</v>
      </c>
      <c r="Y7" s="45" t="e">
        <f t="shared" si="1"/>
        <v>#REF!</v>
      </c>
    </row>
    <row r="8" spans="1:25">
      <c r="E8" s="6"/>
      <c r="I8" s="6"/>
      <c r="J8" s="6"/>
      <c r="K8" s="6"/>
      <c r="L8" s="146"/>
    </row>
    <row r="9" spans="1:25">
      <c r="C9" t="s">
        <v>17</v>
      </c>
      <c r="D9" t="e">
        <f>#REF!</f>
        <v>#REF!</v>
      </c>
      <c r="E9" s="6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145" t="e">
        <f>#REF!</f>
        <v>#REF!</v>
      </c>
      <c r="P9" s="11"/>
      <c r="Q9" s="11"/>
      <c r="R9" s="11" t="e">
        <f t="shared" ref="R9:Y9" si="2">D9*$O$1/10^3</f>
        <v>#REF!</v>
      </c>
      <c r="S9" s="11" t="e">
        <f t="shared" si="2"/>
        <v>#REF!</v>
      </c>
      <c r="T9" s="11" t="e">
        <f t="shared" si="2"/>
        <v>#REF!</v>
      </c>
      <c r="U9" s="11" t="e">
        <f t="shared" si="2"/>
        <v>#REF!</v>
      </c>
      <c r="V9" s="11" t="e">
        <f t="shared" si="2"/>
        <v>#REF!</v>
      </c>
      <c r="W9" s="11" t="e">
        <f t="shared" si="2"/>
        <v>#REF!</v>
      </c>
      <c r="X9" s="11" t="e">
        <f t="shared" si="2"/>
        <v>#REF!</v>
      </c>
      <c r="Y9" s="45" t="e">
        <f t="shared" si="2"/>
        <v>#REF!</v>
      </c>
    </row>
    <row r="10" spans="1:25">
      <c r="H10" s="6"/>
      <c r="I10" s="6"/>
      <c r="J10" s="6"/>
    </row>
    <row r="13" spans="1:25" s="8" customFormat="1">
      <c r="A13" s="7" t="s">
        <v>18</v>
      </c>
    </row>
    <row r="14" spans="1:25">
      <c r="A14" s="3"/>
    </row>
    <row r="15" spans="1:25">
      <c r="D15" s="3" t="s">
        <v>17</v>
      </c>
    </row>
    <row r="16" spans="1:25">
      <c r="D16" s="44"/>
      <c r="E16" s="44"/>
      <c r="F16" s="49" t="s">
        <v>19</v>
      </c>
      <c r="G16" s="172" t="s">
        <v>20</v>
      </c>
      <c r="P16" s="3" t="s">
        <v>21</v>
      </c>
    </row>
    <row r="17" spans="1:25">
      <c r="D17" s="312" t="s">
        <v>1</v>
      </c>
      <c r="E17" s="312"/>
      <c r="F17" s="312"/>
      <c r="G17" s="312"/>
      <c r="P17" s="3"/>
    </row>
    <row r="18" spans="1:25">
      <c r="C18" t="s">
        <v>22</v>
      </c>
      <c r="D18" s="51"/>
      <c r="E18" s="51"/>
      <c r="F18" s="16" t="e">
        <f>#REF!</f>
        <v>#REF!</v>
      </c>
      <c r="G18" s="16" t="e">
        <f>(#REF!)*0</f>
        <v>#REF!</v>
      </c>
      <c r="P18" s="2">
        <f t="shared" ref="P18:S21" si="3">D18*$O$1</f>
        <v>0</v>
      </c>
      <c r="Q18" s="2">
        <f t="shared" si="3"/>
        <v>0</v>
      </c>
      <c r="R18" s="16" t="e">
        <f t="shared" si="3"/>
        <v>#REF!</v>
      </c>
      <c r="S18" s="16" t="e">
        <f t="shared" si="3"/>
        <v>#REF!</v>
      </c>
    </row>
    <row r="19" spans="1:25">
      <c r="C19" t="s">
        <v>23</v>
      </c>
      <c r="D19" s="51"/>
      <c r="E19" s="51"/>
      <c r="F19" s="16" t="e">
        <f>#REF!</f>
        <v>#REF!</v>
      </c>
      <c r="G19" s="16" t="e">
        <f>(#REF!)*0</f>
        <v>#REF!</v>
      </c>
      <c r="P19" s="2">
        <f t="shared" si="3"/>
        <v>0</v>
      </c>
      <c r="Q19" s="2">
        <f t="shared" si="3"/>
        <v>0</v>
      </c>
      <c r="R19" s="16" t="e">
        <f t="shared" si="3"/>
        <v>#REF!</v>
      </c>
      <c r="S19" s="16" t="e">
        <f t="shared" si="3"/>
        <v>#REF!</v>
      </c>
    </row>
    <row r="20" spans="1:25">
      <c r="C20" t="s">
        <v>24</v>
      </c>
      <c r="D20" s="51"/>
      <c r="E20" s="51"/>
      <c r="F20" s="16" t="e">
        <f>#REF!</f>
        <v>#REF!</v>
      </c>
      <c r="G20" s="16" t="e">
        <f>(#REF!)*0</f>
        <v>#REF!</v>
      </c>
      <c r="P20" s="2">
        <f t="shared" si="3"/>
        <v>0</v>
      </c>
      <c r="Q20" s="2">
        <f t="shared" si="3"/>
        <v>0</v>
      </c>
      <c r="R20" s="16" t="e">
        <f t="shared" si="3"/>
        <v>#REF!</v>
      </c>
      <c r="S20" s="16" t="e">
        <f t="shared" si="3"/>
        <v>#REF!</v>
      </c>
    </row>
    <row r="21" spans="1:25">
      <c r="C21" t="s">
        <v>25</v>
      </c>
      <c r="D21" s="51"/>
      <c r="E21" s="51"/>
      <c r="F21" s="16" t="e">
        <f>#REF!</f>
        <v>#REF!</v>
      </c>
      <c r="G21" s="16" t="e">
        <f>(#REF!)*0</f>
        <v>#REF!</v>
      </c>
      <c r="P21" s="2">
        <f t="shared" si="3"/>
        <v>0</v>
      </c>
      <c r="Q21" s="2">
        <f t="shared" si="3"/>
        <v>0</v>
      </c>
      <c r="R21" s="16" t="e">
        <f t="shared" si="3"/>
        <v>#REF!</v>
      </c>
      <c r="S21" s="16" t="e">
        <f t="shared" si="3"/>
        <v>#REF!</v>
      </c>
    </row>
    <row r="24" spans="1:25" s="8" customFormat="1">
      <c r="A24" s="7" t="s">
        <v>26</v>
      </c>
    </row>
    <row r="25" spans="1:25">
      <c r="J25" s="8"/>
      <c r="Q25" s="8"/>
    </row>
    <row r="26" spans="1:25">
      <c r="A26" t="s">
        <v>27</v>
      </c>
      <c r="J26" s="8"/>
      <c r="Q26" s="8"/>
    </row>
    <row r="27" spans="1:25">
      <c r="D27" s="3" t="s">
        <v>28</v>
      </c>
      <c r="J27" s="8"/>
      <c r="K27" s="3" t="s">
        <v>29</v>
      </c>
      <c r="O27" s="3"/>
      <c r="Q27" s="8"/>
      <c r="R27" s="3" t="s">
        <v>30</v>
      </c>
    </row>
    <row r="28" spans="1:25">
      <c r="D28" s="3" t="s">
        <v>31</v>
      </c>
      <c r="E28" s="3" t="s">
        <v>32</v>
      </c>
      <c r="F28" s="26" t="s">
        <v>33</v>
      </c>
      <c r="J28" s="8"/>
      <c r="L28" s="3" t="s">
        <v>33</v>
      </c>
      <c r="M28" s="3" t="s">
        <v>34</v>
      </c>
      <c r="N28" s="26" t="s">
        <v>35</v>
      </c>
      <c r="O28" t="s">
        <v>33</v>
      </c>
      <c r="Q28" s="8"/>
      <c r="R28" s="313" t="s">
        <v>36</v>
      </c>
      <c r="S28" s="313"/>
      <c r="T28" s="313"/>
      <c r="U28" s="313"/>
      <c r="V28" s="313"/>
      <c r="W28" s="313"/>
      <c r="X28" s="313"/>
      <c r="Y28" s="313"/>
    </row>
    <row r="29" spans="1:25">
      <c r="J29" s="8"/>
      <c r="L29" s="44" t="s">
        <v>1</v>
      </c>
      <c r="M29" s="44"/>
      <c r="Q29" s="8"/>
      <c r="R29" s="313"/>
      <c r="S29" s="313"/>
      <c r="T29" s="313"/>
      <c r="U29" s="313"/>
      <c r="V29" s="313"/>
      <c r="W29" s="313"/>
      <c r="X29" s="313"/>
      <c r="Y29" s="313"/>
    </row>
    <row r="30" spans="1:25">
      <c r="C30" s="3" t="s">
        <v>37</v>
      </c>
      <c r="D30">
        <v>0.82</v>
      </c>
      <c r="E30">
        <v>0.45</v>
      </c>
      <c r="F30" s="4"/>
      <c r="J30" s="8"/>
      <c r="K30" s="3" t="s">
        <v>16</v>
      </c>
      <c r="N30" s="27" t="e">
        <f>L7</f>
        <v>#REF!</v>
      </c>
      <c r="O30" t="e">
        <f>H7</f>
        <v>#REF!</v>
      </c>
      <c r="Q30" s="8"/>
    </row>
    <row r="31" spans="1:25">
      <c r="D31" t="s">
        <v>38</v>
      </c>
      <c r="J31" s="8"/>
      <c r="K31" t="s">
        <v>39</v>
      </c>
      <c r="N31" s="27" t="e">
        <f>L9</f>
        <v>#REF!</v>
      </c>
      <c r="O31" t="e">
        <f>H9</f>
        <v>#REF!</v>
      </c>
      <c r="Q31" s="8"/>
    </row>
    <row r="32" spans="1:25">
      <c r="J32" s="8"/>
      <c r="Q32" s="8"/>
    </row>
    <row r="33" spans="1:25" s="8" customFormat="1">
      <c r="A33" s="7" t="s">
        <v>40</v>
      </c>
    </row>
    <row r="34" spans="1:25">
      <c r="D34" s="3"/>
      <c r="H34" s="3"/>
    </row>
    <row r="35" spans="1:25">
      <c r="D35" s="173" t="s">
        <v>41</v>
      </c>
      <c r="E35" s="173" t="s">
        <v>42</v>
      </c>
      <c r="F35" s="173" t="s">
        <v>43</v>
      </c>
      <c r="G35" s="3" t="s">
        <v>44</v>
      </c>
      <c r="H35" s="3" t="s">
        <v>19</v>
      </c>
      <c r="I35" s="3" t="s">
        <v>43</v>
      </c>
      <c r="J35" s="173" t="s">
        <v>45</v>
      </c>
      <c r="K35" s="173" t="s">
        <v>33</v>
      </c>
      <c r="L35" s="173" t="s">
        <v>43</v>
      </c>
      <c r="Q35" s="3" t="s">
        <v>41</v>
      </c>
      <c r="R35" s="3" t="s">
        <v>42</v>
      </c>
      <c r="S35" s="3" t="s">
        <v>43</v>
      </c>
      <c r="T35" s="3" t="s">
        <v>46</v>
      </c>
      <c r="U35" s="3" t="s">
        <v>47</v>
      </c>
      <c r="V35" s="3" t="s">
        <v>43</v>
      </c>
      <c r="W35" s="26" t="s">
        <v>45</v>
      </c>
      <c r="X35" s="26" t="s">
        <v>33</v>
      </c>
      <c r="Y35" s="26" t="s">
        <v>43</v>
      </c>
    </row>
    <row r="36" spans="1:25">
      <c r="C36" t="s">
        <v>48</v>
      </c>
      <c r="D36" s="174" t="e">
        <f>SUM(D7:E7)</f>
        <v>#REF!</v>
      </c>
      <c r="E36" s="174" t="e">
        <f>SUM(H7:I7)</f>
        <v>#REF!</v>
      </c>
      <c r="F36" s="175" t="e">
        <f>E36/D36-1</f>
        <v>#REF!</v>
      </c>
      <c r="G36" t="e">
        <f>SUM(H7)</f>
        <v>#REF!</v>
      </c>
      <c r="H36" s="52" t="e">
        <f>SUM(L7)</f>
        <v>#REF!</v>
      </c>
      <c r="I36" s="12" t="e">
        <f>H36/G36-1</f>
        <v>#REF!</v>
      </c>
      <c r="J36" s="174" t="e">
        <f>#REF!</f>
        <v>#REF!</v>
      </c>
      <c r="K36" s="174" t="e">
        <f>#REF!</f>
        <v>#REF!</v>
      </c>
      <c r="L36" s="175" t="e">
        <f>K36/J36-1</f>
        <v>#REF!</v>
      </c>
      <c r="P36" t="s">
        <v>49</v>
      </c>
      <c r="Q36" s="13" t="e">
        <f>D36*$O$1/10^3</f>
        <v>#REF!</v>
      </c>
      <c r="R36" s="13" t="e">
        <f>E36*$O$1/10^3</f>
        <v>#REF!</v>
      </c>
      <c r="S36" s="12" t="e">
        <f>R36/Q36-1</f>
        <v>#REF!</v>
      </c>
      <c r="T36" s="13" t="e">
        <f>G36*$O$1/10^3</f>
        <v>#REF!</v>
      </c>
      <c r="U36" s="13" t="e">
        <f>H36*$O$1/10^3</f>
        <v>#REF!</v>
      </c>
      <c r="V36" s="12" t="e">
        <f>U36/T36-1</f>
        <v>#REF!</v>
      </c>
      <c r="W36" s="50" t="e">
        <f>J36*$O$1/10^3</f>
        <v>#REF!</v>
      </c>
      <c r="X36" s="50" t="e">
        <f>K36*$O$1/10^3</f>
        <v>#REF!</v>
      </c>
      <c r="Y36" s="46" t="e">
        <f>X36/W36-1</f>
        <v>#REF!</v>
      </c>
    </row>
    <row r="37" spans="1:25">
      <c r="C37" t="s">
        <v>50</v>
      </c>
      <c r="D37" s="176" t="e">
        <f>#REF!+#REF!</f>
        <v>#REF!</v>
      </c>
      <c r="E37" s="176" t="e">
        <f>#REF!+#REF!</f>
        <v>#REF!</v>
      </c>
      <c r="F37" s="175" t="e">
        <f>E37/D37-1</f>
        <v>#REF!</v>
      </c>
      <c r="G37" s="147" t="e">
        <f>SUM(#REF!)</f>
        <v>#REF!</v>
      </c>
      <c r="H37" s="14" t="e">
        <f>SUM(#REF!)</f>
        <v>#REF!</v>
      </c>
      <c r="I37" s="12" t="e">
        <f>H37/G37-1</f>
        <v>#REF!</v>
      </c>
      <c r="J37" s="177" t="e">
        <f>#REF!</f>
        <v>#REF!</v>
      </c>
      <c r="K37" s="176" t="e">
        <f>#REF!</f>
        <v>#REF!</v>
      </c>
      <c r="L37" s="175" t="e">
        <f>K37/J37-1</f>
        <v>#REF!</v>
      </c>
      <c r="P37" t="s">
        <v>51</v>
      </c>
      <c r="Q37" s="13" t="e">
        <f>D37*$O$1</f>
        <v>#REF!</v>
      </c>
      <c r="R37" s="13" t="e">
        <f>E37*$O$1</f>
        <v>#REF!</v>
      </c>
      <c r="S37" s="12" t="e">
        <f>R37/Q37-1</f>
        <v>#REF!</v>
      </c>
      <c r="T37" s="13" t="e">
        <f>G37*$O$1/10^3</f>
        <v>#REF!</v>
      </c>
      <c r="U37" s="13" t="e">
        <f>H37*$O$1/10^3</f>
        <v>#REF!</v>
      </c>
      <c r="V37" s="12" t="e">
        <f>U37/T37-1</f>
        <v>#REF!</v>
      </c>
      <c r="W37" s="50" t="e">
        <f>J37*$O$1/10^3</f>
        <v>#REF!</v>
      </c>
      <c r="X37" s="50" t="e">
        <f>K37*$O$1/10^3</f>
        <v>#REF!</v>
      </c>
      <c r="Y37" s="46" t="e">
        <f>X37/W37-1</f>
        <v>#REF!</v>
      </c>
    </row>
    <row r="39" spans="1:25">
      <c r="D39" s="17"/>
      <c r="E39" s="14"/>
      <c r="G39" s="14"/>
    </row>
    <row r="41" spans="1:25" s="8" customFormat="1">
      <c r="A41" s="7" t="s">
        <v>52</v>
      </c>
    </row>
    <row r="43" spans="1:25">
      <c r="D43" s="3" t="s">
        <v>53</v>
      </c>
      <c r="E43" s="173" t="s">
        <v>54</v>
      </c>
      <c r="F43" s="173" t="s">
        <v>20</v>
      </c>
    </row>
    <row r="44" spans="1:25">
      <c r="E44" s="178"/>
      <c r="F44" s="178"/>
    </row>
    <row r="45" spans="1:25">
      <c r="C45" t="s">
        <v>55</v>
      </c>
      <c r="D45" s="5" t="e">
        <f>#REF!</f>
        <v>#REF!</v>
      </c>
      <c r="E45" s="179" t="e">
        <f>#REF!/#REF!</f>
        <v>#REF!</v>
      </c>
      <c r="F45" s="180" t="e">
        <f>#REF!/#REF!</f>
        <v>#REF!</v>
      </c>
    </row>
    <row r="46" spans="1:25">
      <c r="C46" t="s">
        <v>56</v>
      </c>
      <c r="D46" s="15" t="e">
        <f>#REF!</f>
        <v>#REF!</v>
      </c>
      <c r="E46" s="181" t="e">
        <f>#REF!/#REF!</f>
        <v>#REF!</v>
      </c>
      <c r="F46" s="181" t="e">
        <f>#REF!/#REF!</f>
        <v>#REF!</v>
      </c>
    </row>
    <row r="47" spans="1:25">
      <c r="C47" t="s">
        <v>57</v>
      </c>
      <c r="D47" s="5" t="e">
        <f>#REF!</f>
        <v>#REF!</v>
      </c>
      <c r="E47" s="179" t="e">
        <f>(#REF!-#REF!)/#REF!</f>
        <v>#REF!</v>
      </c>
      <c r="F47" s="180" t="e">
        <f>(#REF!-#REF!)/#REF!</f>
        <v>#REF!</v>
      </c>
    </row>
    <row r="48" spans="1:25">
      <c r="C48" t="s">
        <v>58</v>
      </c>
      <c r="D48" s="15" t="e">
        <f>#REF!</f>
        <v>#REF!</v>
      </c>
      <c r="E48" s="182" t="e">
        <f>#REF!</f>
        <v>#REF!</v>
      </c>
      <c r="F48" s="182" t="e">
        <f>#REF!</f>
        <v>#REF!</v>
      </c>
    </row>
  </sheetData>
  <mergeCells count="2">
    <mergeCell ref="D17:G17"/>
    <mergeCell ref="R28:Y29"/>
  </mergeCells>
  <pageMargins left="0.7" right="0.7" top="0.75" bottom="0.75" header="0.3" footer="0.3"/>
  <pageSetup paperSize="9" orientation="portrait" horizontalDpi="300" r:id="rId1"/>
  <headerFooter>
    <oddHeader>&amp;L&amp;"arial"&amp;10&amp;K737373 ADNOC Classification: Public&amp;1#_x000D_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FC60-E093-4C82-82D6-E70AE11F9668}">
  <sheetPr>
    <tabColor rgb="FF00B050"/>
  </sheetPr>
  <dimension ref="A1:M616"/>
  <sheetViews>
    <sheetView showGridLines="0" zoomScale="80" zoomScaleNormal="80" workbookViewId="0">
      <pane ySplit="1" topLeftCell="A527" activePane="bottomLeft" state="frozen"/>
      <selection activeCell="N17" sqref="N17"/>
      <selection pane="bottomLeft" activeCell="N17" sqref="N17"/>
    </sheetView>
  </sheetViews>
  <sheetFormatPr defaultColWidth="8.81640625" defaultRowHeight="12.5"/>
  <cols>
    <col min="1" max="1" width="15.54296875" style="53" bestFit="1" customWidth="1"/>
    <col min="2" max="2" width="13" style="53" bestFit="1" customWidth="1"/>
    <col min="3" max="3" width="16.26953125" style="53" bestFit="1" customWidth="1"/>
    <col min="4" max="4" width="14.54296875" style="53" bestFit="1" customWidth="1"/>
    <col min="5" max="5" width="20.54296875" style="53" bestFit="1" customWidth="1"/>
    <col min="6" max="6" width="16.453125" style="53" bestFit="1" customWidth="1"/>
    <col min="7" max="7" width="8.81640625" style="53"/>
    <col min="8" max="8" width="1.453125" style="53" customWidth="1"/>
    <col min="9" max="9" width="8.81640625" style="53"/>
    <col min="10" max="10" width="15.54296875" style="53" bestFit="1" customWidth="1"/>
    <col min="11" max="11" width="13" style="53" bestFit="1" customWidth="1"/>
    <col min="12" max="12" width="12.54296875" style="62" bestFit="1" customWidth="1"/>
    <col min="13" max="13" width="14.54296875" style="53" bestFit="1" customWidth="1"/>
    <col min="14" max="14" width="11.54296875" style="53" bestFit="1" customWidth="1"/>
    <col min="15" max="30" width="9.1796875" style="53" bestFit="1" customWidth="1"/>
    <col min="31" max="52" width="9.81640625" style="53" bestFit="1" customWidth="1"/>
    <col min="53" max="72" width="9.453125" style="53" bestFit="1" customWidth="1"/>
    <col min="73" max="93" width="9.1796875" style="53" bestFit="1" customWidth="1"/>
    <col min="94" max="113" width="9.453125" style="53" bestFit="1" customWidth="1"/>
    <col min="114" max="136" width="9.81640625" style="53" bestFit="1" customWidth="1"/>
    <col min="137" max="157" width="9.453125" style="53" bestFit="1" customWidth="1"/>
    <col min="158" max="175" width="10.1796875" style="53" bestFit="1" customWidth="1"/>
    <col min="176" max="197" width="9.1796875" style="53" bestFit="1" customWidth="1"/>
    <col min="198" max="216" width="8.54296875" style="53" bestFit="1" customWidth="1"/>
    <col min="217" max="239" width="9.54296875" style="53" bestFit="1" customWidth="1"/>
    <col min="240" max="261" width="9.453125" style="53" bestFit="1" customWidth="1"/>
    <col min="262" max="282" width="9.1796875" style="53" bestFit="1" customWidth="1"/>
    <col min="283" max="304" width="9.81640625" style="53" bestFit="1" customWidth="1"/>
    <col min="305" max="307" width="9.453125" style="53" bestFit="1" customWidth="1"/>
    <col min="308" max="308" width="10.81640625" style="53" bestFit="1" customWidth="1"/>
    <col min="309" max="16384" width="8.81640625" style="53"/>
  </cols>
  <sheetData>
    <row r="1" spans="1:8" ht="13">
      <c r="A1" s="59" t="s">
        <v>218</v>
      </c>
      <c r="B1" s="60" t="s">
        <v>219</v>
      </c>
      <c r="C1" s="60" t="s">
        <v>220</v>
      </c>
      <c r="D1" s="60" t="s">
        <v>221</v>
      </c>
      <c r="E1" s="60" t="s">
        <v>222</v>
      </c>
      <c r="F1" s="61" t="s">
        <v>223</v>
      </c>
      <c r="H1" s="143"/>
    </row>
    <row r="2" spans="1:8">
      <c r="A2" s="70">
        <v>44925</v>
      </c>
      <c r="B2" s="151">
        <v>2.97</v>
      </c>
      <c r="C2" s="151">
        <v>2.99</v>
      </c>
      <c r="D2" s="151">
        <v>2.95</v>
      </c>
      <c r="E2" s="151">
        <v>2.98</v>
      </c>
      <c r="F2" s="150" t="s">
        <v>224</v>
      </c>
      <c r="H2" s="143"/>
    </row>
    <row r="3" spans="1:8">
      <c r="A3" s="70">
        <v>44924</v>
      </c>
      <c r="B3" s="151">
        <v>2.96</v>
      </c>
      <c r="C3" s="151">
        <v>2.99</v>
      </c>
      <c r="D3" s="151">
        <v>2.93</v>
      </c>
      <c r="E3" s="151">
        <v>2.97</v>
      </c>
      <c r="F3" s="150" t="s">
        <v>225</v>
      </c>
      <c r="H3" s="143"/>
    </row>
    <row r="4" spans="1:8">
      <c r="A4" s="70">
        <v>44923</v>
      </c>
      <c r="B4" s="151">
        <v>3.02</v>
      </c>
      <c r="C4" s="151">
        <v>3.03</v>
      </c>
      <c r="D4" s="151">
        <v>2.95</v>
      </c>
      <c r="E4" s="151">
        <v>2.96</v>
      </c>
      <c r="F4" s="150" t="s">
        <v>226</v>
      </c>
      <c r="H4" s="143"/>
    </row>
    <row r="5" spans="1:8">
      <c r="A5" s="70">
        <v>44922</v>
      </c>
      <c r="B5" s="151">
        <v>3.02</v>
      </c>
      <c r="C5" s="151">
        <v>3.04</v>
      </c>
      <c r="D5" s="151">
        <v>3.01</v>
      </c>
      <c r="E5" s="151">
        <v>3.02</v>
      </c>
      <c r="F5" s="150" t="s">
        <v>227</v>
      </c>
      <c r="H5" s="143"/>
    </row>
    <row r="6" spans="1:8">
      <c r="A6" s="70">
        <v>44921</v>
      </c>
      <c r="B6" s="151">
        <v>3</v>
      </c>
      <c r="C6" s="151">
        <v>3.03</v>
      </c>
      <c r="D6" s="151">
        <v>3</v>
      </c>
      <c r="E6" s="151">
        <v>3.01</v>
      </c>
      <c r="F6" s="150" t="s">
        <v>228</v>
      </c>
      <c r="H6" s="143"/>
    </row>
    <row r="7" spans="1:8">
      <c r="A7" s="70">
        <v>44918</v>
      </c>
      <c r="B7" s="151">
        <v>2.99</v>
      </c>
      <c r="C7" s="151">
        <v>3.02</v>
      </c>
      <c r="D7" s="151">
        <v>2.99</v>
      </c>
      <c r="E7" s="151">
        <v>3.01</v>
      </c>
      <c r="F7" s="150" t="s">
        <v>229</v>
      </c>
      <c r="H7" s="143"/>
    </row>
    <row r="8" spans="1:8">
      <c r="A8" s="70">
        <v>44917</v>
      </c>
      <c r="B8" s="151">
        <v>3.01</v>
      </c>
      <c r="C8" s="151">
        <v>3.02</v>
      </c>
      <c r="D8" s="151">
        <v>2.97</v>
      </c>
      <c r="E8" s="151">
        <v>3</v>
      </c>
      <c r="F8" s="150" t="s">
        <v>230</v>
      </c>
      <c r="H8" s="143"/>
    </row>
    <row r="9" spans="1:8">
      <c r="A9" s="70">
        <v>44916</v>
      </c>
      <c r="B9" s="151">
        <v>3.06</v>
      </c>
      <c r="C9" s="151">
        <v>3.07</v>
      </c>
      <c r="D9" s="151">
        <v>2.98</v>
      </c>
      <c r="E9" s="151">
        <v>3.02</v>
      </c>
      <c r="F9" s="150" t="s">
        <v>231</v>
      </c>
      <c r="H9" s="143"/>
    </row>
    <row r="10" spans="1:8">
      <c r="A10" s="70">
        <v>44915</v>
      </c>
      <c r="B10" s="151">
        <v>3.12</v>
      </c>
      <c r="C10" s="151">
        <v>3.12</v>
      </c>
      <c r="D10" s="151">
        <v>3.06</v>
      </c>
      <c r="E10" s="151">
        <v>3.06</v>
      </c>
      <c r="F10" s="150" t="s">
        <v>232</v>
      </c>
      <c r="H10" s="143"/>
    </row>
    <row r="11" spans="1:8">
      <c r="A11" s="70">
        <v>44914</v>
      </c>
      <c r="B11" s="151">
        <v>3.11</v>
      </c>
      <c r="C11" s="151">
        <v>3.17</v>
      </c>
      <c r="D11" s="151">
        <v>3.07</v>
      </c>
      <c r="E11" s="151">
        <v>3.12</v>
      </c>
      <c r="F11" s="150" t="s">
        <v>233</v>
      </c>
      <c r="H11" s="143"/>
    </row>
    <row r="12" spans="1:8">
      <c r="A12" s="70">
        <v>44911</v>
      </c>
      <c r="B12" s="151">
        <v>3</v>
      </c>
      <c r="C12" s="151">
        <v>3.17</v>
      </c>
      <c r="D12" s="151">
        <v>3</v>
      </c>
      <c r="E12" s="151">
        <v>3.1</v>
      </c>
      <c r="F12" s="150" t="s">
        <v>234</v>
      </c>
      <c r="H12" s="143"/>
    </row>
    <row r="13" spans="1:8">
      <c r="A13" s="70">
        <v>44910</v>
      </c>
      <c r="B13" s="151">
        <v>2.93</v>
      </c>
      <c r="C13" s="151">
        <v>3</v>
      </c>
      <c r="D13" s="151">
        <v>2.9</v>
      </c>
      <c r="E13" s="151">
        <v>2.98</v>
      </c>
      <c r="F13" s="150" t="s">
        <v>235</v>
      </c>
      <c r="H13" s="143"/>
    </row>
    <row r="14" spans="1:8">
      <c r="A14" s="70">
        <v>44909</v>
      </c>
      <c r="B14" s="151">
        <v>2.98</v>
      </c>
      <c r="C14" s="151">
        <v>2.98</v>
      </c>
      <c r="D14" s="151">
        <v>2.9</v>
      </c>
      <c r="E14" s="151">
        <v>2.9</v>
      </c>
      <c r="F14" s="150" t="s">
        <v>236</v>
      </c>
      <c r="H14" s="143"/>
    </row>
    <row r="15" spans="1:8">
      <c r="A15" s="70">
        <v>44908</v>
      </c>
      <c r="B15" s="151">
        <v>3.07</v>
      </c>
      <c r="C15" s="151">
        <v>3.07</v>
      </c>
      <c r="D15" s="151">
        <v>2.95</v>
      </c>
      <c r="E15" s="151">
        <v>2.95</v>
      </c>
      <c r="F15" s="150" t="s">
        <v>237</v>
      </c>
      <c r="H15" s="143"/>
    </row>
    <row r="16" spans="1:8">
      <c r="A16" s="70">
        <v>44907</v>
      </c>
      <c r="B16" s="151">
        <v>3.11</v>
      </c>
      <c r="C16" s="151">
        <v>3.11</v>
      </c>
      <c r="D16" s="151">
        <v>3.04</v>
      </c>
      <c r="E16" s="151">
        <v>3.04</v>
      </c>
      <c r="F16" s="150" t="s">
        <v>238</v>
      </c>
      <c r="H16" s="143"/>
    </row>
    <row r="17" spans="1:8">
      <c r="A17" s="70">
        <v>44904</v>
      </c>
      <c r="B17" s="151">
        <v>3.1</v>
      </c>
      <c r="C17" s="151">
        <v>3.13</v>
      </c>
      <c r="D17" s="151">
        <v>3.09</v>
      </c>
      <c r="E17" s="151">
        <v>3.11</v>
      </c>
      <c r="F17" s="150" t="s">
        <v>239</v>
      </c>
      <c r="H17" s="143"/>
    </row>
    <row r="18" spans="1:8">
      <c r="A18" s="70">
        <v>44903</v>
      </c>
      <c r="B18" s="151">
        <v>3.15</v>
      </c>
      <c r="C18" s="151">
        <v>3.17</v>
      </c>
      <c r="D18" s="151">
        <v>3.09</v>
      </c>
      <c r="E18" s="151">
        <v>3.09</v>
      </c>
      <c r="F18" s="150" t="s">
        <v>240</v>
      </c>
      <c r="H18" s="143"/>
    </row>
    <row r="19" spans="1:8">
      <c r="A19" s="70">
        <v>44903</v>
      </c>
      <c r="B19" s="152">
        <v>3.15</v>
      </c>
      <c r="C19" s="152">
        <v>3.17</v>
      </c>
      <c r="D19" s="152">
        <v>3.09</v>
      </c>
      <c r="E19" s="152">
        <v>3.09</v>
      </c>
      <c r="F19" s="72">
        <v>8155628</v>
      </c>
      <c r="H19" s="143"/>
    </row>
    <row r="20" spans="1:8">
      <c r="A20" s="70">
        <v>44902</v>
      </c>
      <c r="B20" s="152">
        <v>3.2</v>
      </c>
      <c r="C20" s="152">
        <v>3.2</v>
      </c>
      <c r="D20" s="152">
        <v>3.14</v>
      </c>
      <c r="E20" s="152">
        <v>3.15</v>
      </c>
      <c r="F20" s="72">
        <v>7564309</v>
      </c>
      <c r="H20" s="143"/>
    </row>
    <row r="21" spans="1:8">
      <c r="A21" s="70">
        <v>44901</v>
      </c>
      <c r="B21" s="152">
        <v>3.24</v>
      </c>
      <c r="C21" s="152">
        <v>3.24</v>
      </c>
      <c r="D21" s="152">
        <v>3.19</v>
      </c>
      <c r="E21" s="152">
        <v>3.2</v>
      </c>
      <c r="F21" s="72">
        <v>11929600</v>
      </c>
      <c r="H21" s="143"/>
    </row>
    <row r="22" spans="1:8">
      <c r="A22" s="70">
        <v>44900</v>
      </c>
      <c r="B22" s="152">
        <v>3.25</v>
      </c>
      <c r="C22" s="152">
        <v>3.3</v>
      </c>
      <c r="D22" s="152">
        <v>3.21</v>
      </c>
      <c r="E22" s="152">
        <v>3.25</v>
      </c>
      <c r="F22" s="72">
        <v>10161140</v>
      </c>
      <c r="H22" s="143"/>
    </row>
    <row r="23" spans="1:8">
      <c r="A23" s="70">
        <v>44895</v>
      </c>
      <c r="B23" s="153">
        <v>3.26</v>
      </c>
      <c r="C23" s="153">
        <v>3.26</v>
      </c>
      <c r="D23" s="153">
        <v>3.24</v>
      </c>
      <c r="E23" s="154">
        <v>3.26</v>
      </c>
      <c r="F23" s="73">
        <v>7249865</v>
      </c>
      <c r="H23" s="143"/>
    </row>
    <row r="24" spans="1:8">
      <c r="A24" s="70">
        <v>44894</v>
      </c>
      <c r="B24" s="152">
        <v>3.25</v>
      </c>
      <c r="C24" s="152">
        <v>3.26</v>
      </c>
      <c r="D24" s="152">
        <v>3.23</v>
      </c>
      <c r="E24" s="152">
        <v>3.24</v>
      </c>
      <c r="F24" s="72">
        <v>6743047</v>
      </c>
      <c r="H24" s="143"/>
    </row>
    <row r="25" spans="1:8">
      <c r="A25" s="70">
        <v>44893</v>
      </c>
      <c r="B25" s="152">
        <v>3.31</v>
      </c>
      <c r="C25" s="152">
        <v>3.31</v>
      </c>
      <c r="D25" s="152">
        <v>3.21</v>
      </c>
      <c r="E25" s="152">
        <v>3.25</v>
      </c>
      <c r="F25" s="72">
        <v>7082624</v>
      </c>
      <c r="H25" s="143"/>
    </row>
    <row r="26" spans="1:8">
      <c r="A26" s="70">
        <v>44890</v>
      </c>
      <c r="B26" s="152">
        <v>3.33</v>
      </c>
      <c r="C26" s="152">
        <v>3.33</v>
      </c>
      <c r="D26" s="152">
        <v>3.3</v>
      </c>
      <c r="E26" s="152">
        <v>3.3</v>
      </c>
      <c r="F26" s="72">
        <v>4860825</v>
      </c>
      <c r="H26" s="143"/>
    </row>
    <row r="27" spans="1:8">
      <c r="A27" s="70">
        <v>44889</v>
      </c>
      <c r="B27" s="152">
        <v>3.34</v>
      </c>
      <c r="C27" s="152">
        <v>3.34</v>
      </c>
      <c r="D27" s="152">
        <v>3.32</v>
      </c>
      <c r="E27" s="152">
        <v>3.32</v>
      </c>
      <c r="F27" s="72">
        <v>7072106</v>
      </c>
      <c r="H27" s="143"/>
    </row>
    <row r="28" spans="1:8">
      <c r="A28" s="70">
        <v>44888</v>
      </c>
      <c r="B28" s="152">
        <v>3.34</v>
      </c>
      <c r="C28" s="152">
        <v>3.36</v>
      </c>
      <c r="D28" s="152">
        <v>3.3</v>
      </c>
      <c r="E28" s="152">
        <v>3.34</v>
      </c>
      <c r="F28" s="72">
        <v>6348614</v>
      </c>
      <c r="H28" s="143"/>
    </row>
    <row r="29" spans="1:8">
      <c r="A29" s="70">
        <v>44887</v>
      </c>
      <c r="B29" s="152">
        <v>3.39</v>
      </c>
      <c r="C29" s="152">
        <v>3.39</v>
      </c>
      <c r="D29" s="152">
        <v>3.33</v>
      </c>
      <c r="E29" s="152">
        <v>3.35</v>
      </c>
      <c r="F29" s="72">
        <v>9147129</v>
      </c>
      <c r="H29" s="143"/>
    </row>
    <row r="30" spans="1:8">
      <c r="A30" s="70">
        <v>44886</v>
      </c>
      <c r="B30" s="152">
        <v>3.37</v>
      </c>
      <c r="C30" s="152">
        <v>3.4</v>
      </c>
      <c r="D30" s="152">
        <v>3.32</v>
      </c>
      <c r="E30" s="152">
        <v>3.4</v>
      </c>
      <c r="F30" s="72">
        <v>18746410</v>
      </c>
      <c r="H30" s="143"/>
    </row>
    <row r="31" spans="1:8">
      <c r="A31" s="70">
        <v>44883</v>
      </c>
      <c r="B31" s="152">
        <v>3.37</v>
      </c>
      <c r="C31" s="152">
        <v>3.39</v>
      </c>
      <c r="D31" s="152">
        <v>3.35</v>
      </c>
      <c r="E31" s="152">
        <v>3.39</v>
      </c>
      <c r="F31" s="72">
        <v>6327679</v>
      </c>
      <c r="H31" s="143"/>
    </row>
    <row r="32" spans="1:8">
      <c r="A32" s="70">
        <v>44882</v>
      </c>
      <c r="B32" s="152">
        <v>3.36</v>
      </c>
      <c r="C32" s="152">
        <v>3.39</v>
      </c>
      <c r="D32" s="152">
        <v>3.35</v>
      </c>
      <c r="E32" s="152">
        <v>3.39</v>
      </c>
      <c r="F32" s="72">
        <v>7466891</v>
      </c>
      <c r="H32" s="143"/>
    </row>
    <row r="33" spans="1:8">
      <c r="A33" s="70">
        <v>44881</v>
      </c>
      <c r="B33" s="152">
        <v>3.37</v>
      </c>
      <c r="C33" s="152">
        <v>3.38</v>
      </c>
      <c r="D33" s="152">
        <v>3.35</v>
      </c>
      <c r="E33" s="152">
        <v>3.36</v>
      </c>
      <c r="F33" s="72">
        <v>5659107</v>
      </c>
      <c r="H33" s="143"/>
    </row>
    <row r="34" spans="1:8">
      <c r="A34" s="70">
        <v>44880</v>
      </c>
      <c r="B34" s="152">
        <v>3.38</v>
      </c>
      <c r="C34" s="152">
        <v>3.4</v>
      </c>
      <c r="D34" s="152">
        <v>3.37</v>
      </c>
      <c r="E34" s="152">
        <v>3.39</v>
      </c>
      <c r="F34" s="72">
        <v>4951837</v>
      </c>
      <c r="H34" s="143"/>
    </row>
    <row r="35" spans="1:8">
      <c r="A35" s="70">
        <v>44879</v>
      </c>
      <c r="B35" s="152">
        <v>3.4</v>
      </c>
      <c r="C35" s="152">
        <v>3.42</v>
      </c>
      <c r="D35" s="152">
        <v>3.37</v>
      </c>
      <c r="E35" s="152">
        <v>3.4</v>
      </c>
      <c r="F35" s="72">
        <v>6077630</v>
      </c>
      <c r="H35" s="143"/>
    </row>
    <row r="36" spans="1:8">
      <c r="A36" s="70">
        <v>44876</v>
      </c>
      <c r="B36" s="152">
        <v>3.42</v>
      </c>
      <c r="C36" s="152">
        <v>3.43</v>
      </c>
      <c r="D36" s="152">
        <v>3.4</v>
      </c>
      <c r="E36" s="152">
        <v>3.41</v>
      </c>
      <c r="F36" s="72">
        <v>8029711</v>
      </c>
      <c r="H36" s="143"/>
    </row>
    <row r="37" spans="1:8">
      <c r="A37" s="70">
        <v>44875</v>
      </c>
      <c r="B37" s="152">
        <v>3.38</v>
      </c>
      <c r="C37" s="152">
        <v>3.42</v>
      </c>
      <c r="D37" s="152">
        <v>3.37</v>
      </c>
      <c r="E37" s="152">
        <v>3.42</v>
      </c>
      <c r="F37" s="72">
        <v>5698082</v>
      </c>
      <c r="H37" s="143"/>
    </row>
    <row r="38" spans="1:8">
      <c r="A38" s="70">
        <v>44874</v>
      </c>
      <c r="B38" s="152">
        <v>3.42</v>
      </c>
      <c r="C38" s="152">
        <v>3.43</v>
      </c>
      <c r="D38" s="152">
        <v>3.37</v>
      </c>
      <c r="E38" s="152">
        <v>3.38</v>
      </c>
      <c r="F38" s="72">
        <v>5793731</v>
      </c>
      <c r="H38" s="143"/>
    </row>
    <row r="39" spans="1:8">
      <c r="A39" s="70">
        <v>44873</v>
      </c>
      <c r="B39" s="152">
        <v>3.38</v>
      </c>
      <c r="C39" s="152">
        <v>3.42</v>
      </c>
      <c r="D39" s="152">
        <v>3.37</v>
      </c>
      <c r="E39" s="152">
        <v>3.42</v>
      </c>
      <c r="F39" s="72">
        <v>6386257</v>
      </c>
      <c r="H39" s="143"/>
    </row>
    <row r="40" spans="1:8">
      <c r="A40" s="70">
        <v>44872</v>
      </c>
      <c r="B40" s="152">
        <v>3.36</v>
      </c>
      <c r="C40" s="152">
        <v>3.42</v>
      </c>
      <c r="D40" s="152">
        <v>3.35</v>
      </c>
      <c r="E40" s="152">
        <v>3.39</v>
      </c>
      <c r="F40" s="72">
        <v>7336078</v>
      </c>
      <c r="H40" s="143"/>
    </row>
    <row r="41" spans="1:8">
      <c r="A41" s="70">
        <v>44869</v>
      </c>
      <c r="B41" s="152">
        <v>3.38</v>
      </c>
      <c r="C41" s="152">
        <v>3.38</v>
      </c>
      <c r="D41" s="152">
        <v>3.34</v>
      </c>
      <c r="E41" s="152">
        <v>3.34</v>
      </c>
      <c r="F41" s="72">
        <v>5268168</v>
      </c>
      <c r="H41" s="143"/>
    </row>
    <row r="42" spans="1:8">
      <c r="A42" s="70">
        <v>44868</v>
      </c>
      <c r="B42" s="152">
        <v>3.38</v>
      </c>
      <c r="C42" s="152">
        <v>3.38</v>
      </c>
      <c r="D42" s="152">
        <v>3.34</v>
      </c>
      <c r="E42" s="152">
        <v>3.38</v>
      </c>
      <c r="F42" s="72">
        <v>7413288</v>
      </c>
      <c r="H42" s="143"/>
    </row>
    <row r="43" spans="1:8">
      <c r="A43" s="70">
        <v>44867</v>
      </c>
      <c r="B43" s="152">
        <v>3.41</v>
      </c>
      <c r="C43" s="152">
        <v>3.44</v>
      </c>
      <c r="D43" s="152">
        <v>3.34</v>
      </c>
      <c r="E43" s="152">
        <v>3.34</v>
      </c>
      <c r="F43" s="72">
        <v>9942819</v>
      </c>
      <c r="H43" s="143"/>
    </row>
    <row r="44" spans="1:8">
      <c r="A44" s="70">
        <v>44866</v>
      </c>
      <c r="B44" s="152">
        <v>3.38</v>
      </c>
      <c r="C44" s="152">
        <v>3.4</v>
      </c>
      <c r="D44" s="152">
        <v>3.34</v>
      </c>
      <c r="E44" s="152">
        <v>3.36</v>
      </c>
      <c r="F44" s="72">
        <v>5508889</v>
      </c>
      <c r="H44" s="143"/>
    </row>
    <row r="45" spans="1:8">
      <c r="A45" s="70">
        <v>44865</v>
      </c>
      <c r="B45" s="153">
        <v>3.36</v>
      </c>
      <c r="C45" s="153">
        <v>3.39</v>
      </c>
      <c r="D45" s="153">
        <v>3.34</v>
      </c>
      <c r="E45" s="154">
        <v>3.35</v>
      </c>
      <c r="F45" s="73">
        <v>4362038</v>
      </c>
      <c r="H45" s="143"/>
    </row>
    <row r="46" spans="1:8">
      <c r="A46" s="70">
        <v>44862</v>
      </c>
      <c r="B46" s="152">
        <v>3.39</v>
      </c>
      <c r="C46" s="152">
        <v>3.39</v>
      </c>
      <c r="D46" s="152">
        <v>3.33</v>
      </c>
      <c r="E46" s="152">
        <v>3.34</v>
      </c>
      <c r="F46" s="72">
        <v>5726277</v>
      </c>
      <c r="H46" s="143"/>
    </row>
    <row r="47" spans="1:8">
      <c r="A47" s="70">
        <v>44861</v>
      </c>
      <c r="B47" s="152">
        <v>3.39</v>
      </c>
      <c r="C47" s="152">
        <v>3.4</v>
      </c>
      <c r="D47" s="152">
        <v>3.35</v>
      </c>
      <c r="E47" s="152">
        <v>3.39</v>
      </c>
      <c r="F47" s="72">
        <v>6193874</v>
      </c>
      <c r="H47" s="143"/>
    </row>
    <row r="48" spans="1:8">
      <c r="A48" s="70">
        <v>44860</v>
      </c>
      <c r="B48" s="152">
        <v>3.4</v>
      </c>
      <c r="C48" s="152">
        <v>3.4</v>
      </c>
      <c r="D48" s="152">
        <v>3.37</v>
      </c>
      <c r="E48" s="152">
        <v>3.39</v>
      </c>
      <c r="F48" s="72">
        <v>4145408</v>
      </c>
      <c r="H48" s="143"/>
    </row>
    <row r="49" spans="1:8">
      <c r="A49" s="70">
        <v>44859</v>
      </c>
      <c r="B49" s="152">
        <v>3.4</v>
      </c>
      <c r="C49" s="152">
        <v>3.41</v>
      </c>
      <c r="D49" s="152">
        <v>3.38</v>
      </c>
      <c r="E49" s="152">
        <v>3.4</v>
      </c>
      <c r="F49" s="72">
        <v>5575581</v>
      </c>
      <c r="H49" s="143"/>
    </row>
    <row r="50" spans="1:8">
      <c r="A50" s="70">
        <v>44858</v>
      </c>
      <c r="B50" s="152">
        <v>3.38</v>
      </c>
      <c r="C50" s="152">
        <v>3.41</v>
      </c>
      <c r="D50" s="152">
        <v>3.33</v>
      </c>
      <c r="E50" s="152">
        <v>3.41</v>
      </c>
      <c r="F50" s="72">
        <v>6819081</v>
      </c>
      <c r="H50" s="143"/>
    </row>
    <row r="51" spans="1:8">
      <c r="A51" s="70">
        <v>44855</v>
      </c>
      <c r="B51" s="152">
        <v>3.41</v>
      </c>
      <c r="C51" s="152">
        <v>3.41</v>
      </c>
      <c r="D51" s="152">
        <v>3.37</v>
      </c>
      <c r="E51" s="152">
        <v>3.37</v>
      </c>
      <c r="F51" s="72">
        <v>5087409</v>
      </c>
      <c r="H51" s="143"/>
    </row>
    <row r="52" spans="1:8">
      <c r="A52" s="70">
        <v>44854</v>
      </c>
      <c r="B52" s="152">
        <v>3.41</v>
      </c>
      <c r="C52" s="152">
        <v>3.44</v>
      </c>
      <c r="D52" s="152">
        <v>3.38</v>
      </c>
      <c r="E52" s="152">
        <v>3.41</v>
      </c>
      <c r="F52" s="72">
        <v>7854098</v>
      </c>
      <c r="H52" s="143"/>
    </row>
    <row r="53" spans="1:8">
      <c r="A53" s="70">
        <v>44853</v>
      </c>
      <c r="B53" s="152">
        <v>3.42</v>
      </c>
      <c r="C53" s="152">
        <v>3.45</v>
      </c>
      <c r="D53" s="152">
        <v>3.39</v>
      </c>
      <c r="E53" s="152">
        <v>3.42</v>
      </c>
      <c r="F53" s="72">
        <v>7817310</v>
      </c>
      <c r="H53" s="143"/>
    </row>
    <row r="54" spans="1:8">
      <c r="A54" s="70">
        <v>44852</v>
      </c>
      <c r="B54" s="152">
        <v>3.47</v>
      </c>
      <c r="C54" s="152">
        <v>3.48</v>
      </c>
      <c r="D54" s="152">
        <v>3.42</v>
      </c>
      <c r="E54" s="152">
        <v>3.42</v>
      </c>
      <c r="F54" s="72">
        <v>5468030</v>
      </c>
      <c r="H54" s="143"/>
    </row>
    <row r="55" spans="1:8">
      <c r="A55" s="70">
        <v>44851</v>
      </c>
      <c r="B55" s="152">
        <v>3.46</v>
      </c>
      <c r="C55" s="152">
        <v>3.52</v>
      </c>
      <c r="D55" s="152">
        <v>3.45</v>
      </c>
      <c r="E55" s="152">
        <v>3.45</v>
      </c>
      <c r="F55" s="72">
        <v>5877895</v>
      </c>
      <c r="H55" s="143"/>
    </row>
    <row r="56" spans="1:8">
      <c r="A56" s="70">
        <v>44848</v>
      </c>
      <c r="B56" s="152">
        <v>3.52</v>
      </c>
      <c r="C56" s="152">
        <v>3.52</v>
      </c>
      <c r="D56" s="152">
        <v>3.46</v>
      </c>
      <c r="E56" s="152">
        <v>3.46</v>
      </c>
      <c r="F56" s="72">
        <v>8314836</v>
      </c>
      <c r="H56" s="143"/>
    </row>
    <row r="57" spans="1:8">
      <c r="A57" s="70">
        <v>44847</v>
      </c>
      <c r="B57" s="152">
        <v>3.5</v>
      </c>
      <c r="C57" s="152">
        <v>3.51</v>
      </c>
      <c r="D57" s="152">
        <v>3.48</v>
      </c>
      <c r="E57" s="152">
        <v>3.5</v>
      </c>
      <c r="F57" s="72">
        <v>7182539</v>
      </c>
      <c r="H57" s="143"/>
    </row>
    <row r="58" spans="1:8">
      <c r="A58" s="70">
        <v>44846</v>
      </c>
      <c r="B58" s="152">
        <v>3.44</v>
      </c>
      <c r="C58" s="152">
        <v>3.51</v>
      </c>
      <c r="D58" s="152">
        <v>3.42</v>
      </c>
      <c r="E58" s="152">
        <v>3.49</v>
      </c>
      <c r="F58" s="72">
        <v>6922152</v>
      </c>
      <c r="H58" s="143"/>
    </row>
    <row r="59" spans="1:8">
      <c r="A59" s="70">
        <v>44845</v>
      </c>
      <c r="B59" s="152">
        <v>3.49</v>
      </c>
      <c r="C59" s="152">
        <v>3.51</v>
      </c>
      <c r="D59" s="152">
        <v>3.42</v>
      </c>
      <c r="E59" s="152">
        <v>3.44</v>
      </c>
      <c r="F59" s="72">
        <v>4242644</v>
      </c>
      <c r="H59" s="143"/>
    </row>
    <row r="60" spans="1:8">
      <c r="A60" s="70">
        <v>44844</v>
      </c>
      <c r="B60" s="152">
        <v>3.45</v>
      </c>
      <c r="C60" s="152">
        <v>3.5</v>
      </c>
      <c r="D60" s="152">
        <v>3.45</v>
      </c>
      <c r="E60" s="152">
        <v>3.48</v>
      </c>
      <c r="F60" s="72">
        <v>5551434</v>
      </c>
      <c r="H60" s="143"/>
    </row>
    <row r="61" spans="1:8">
      <c r="A61" s="70">
        <v>44841</v>
      </c>
      <c r="B61" s="152">
        <v>3.47</v>
      </c>
      <c r="C61" s="152">
        <v>3.47</v>
      </c>
      <c r="D61" s="152">
        <v>3.41</v>
      </c>
      <c r="E61" s="152">
        <v>3.47</v>
      </c>
      <c r="F61" s="72">
        <v>5974811</v>
      </c>
      <c r="H61" s="143"/>
    </row>
    <row r="62" spans="1:8">
      <c r="A62" s="70">
        <v>44840</v>
      </c>
      <c r="B62" s="152">
        <v>3.43</v>
      </c>
      <c r="C62" s="152">
        <v>3.48</v>
      </c>
      <c r="D62" s="152">
        <v>3.43</v>
      </c>
      <c r="E62" s="152">
        <v>3.47</v>
      </c>
      <c r="F62" s="72">
        <v>5158185</v>
      </c>
      <c r="H62" s="143"/>
    </row>
    <row r="63" spans="1:8">
      <c r="A63" s="70">
        <v>44839</v>
      </c>
      <c r="B63" s="152">
        <v>3.53</v>
      </c>
      <c r="C63" s="152">
        <v>3.53</v>
      </c>
      <c r="D63" s="152">
        <v>3.45</v>
      </c>
      <c r="E63" s="152">
        <v>3.48</v>
      </c>
      <c r="F63" s="72">
        <v>4991104</v>
      </c>
      <c r="H63" s="143"/>
    </row>
    <row r="64" spans="1:8">
      <c r="A64" s="70">
        <v>44838</v>
      </c>
      <c r="B64" s="152">
        <v>3.5</v>
      </c>
      <c r="C64" s="152">
        <v>3.52</v>
      </c>
      <c r="D64" s="152">
        <v>3.49</v>
      </c>
      <c r="E64" s="152">
        <v>3.5</v>
      </c>
      <c r="F64" s="72">
        <v>6780979</v>
      </c>
      <c r="H64" s="143"/>
    </row>
    <row r="65" spans="1:8">
      <c r="A65" s="70">
        <v>44837</v>
      </c>
      <c r="B65" s="152">
        <v>3.4</v>
      </c>
      <c r="C65" s="152">
        <v>3.5</v>
      </c>
      <c r="D65" s="152">
        <v>3.4</v>
      </c>
      <c r="E65" s="152">
        <v>3.5</v>
      </c>
      <c r="F65" s="72">
        <v>5666473</v>
      </c>
      <c r="H65" s="143"/>
    </row>
    <row r="66" spans="1:8">
      <c r="A66" s="70">
        <v>44834</v>
      </c>
      <c r="B66" s="153">
        <v>3.4</v>
      </c>
      <c r="C66" s="153">
        <v>3.43</v>
      </c>
      <c r="D66" s="153">
        <v>3.35</v>
      </c>
      <c r="E66" s="154">
        <v>3.39</v>
      </c>
      <c r="F66" s="73">
        <v>5237696</v>
      </c>
      <c r="H66" s="143"/>
    </row>
    <row r="67" spans="1:8">
      <c r="A67" s="70">
        <v>44833</v>
      </c>
      <c r="B67" s="152">
        <v>3.41</v>
      </c>
      <c r="C67" s="152">
        <v>3.43</v>
      </c>
      <c r="D67" s="152">
        <v>3.38</v>
      </c>
      <c r="E67" s="152">
        <v>3.39</v>
      </c>
      <c r="F67" s="72">
        <v>5030065</v>
      </c>
      <c r="H67" s="143"/>
    </row>
    <row r="68" spans="1:8">
      <c r="A68" s="70">
        <v>44832</v>
      </c>
      <c r="B68" s="152">
        <v>3.4</v>
      </c>
      <c r="C68" s="152">
        <v>3.44</v>
      </c>
      <c r="D68" s="152">
        <v>3.39</v>
      </c>
      <c r="E68" s="152">
        <v>3.41</v>
      </c>
      <c r="F68" s="72">
        <v>6768405</v>
      </c>
      <c r="H68" s="143"/>
    </row>
    <row r="69" spans="1:8">
      <c r="A69" s="70">
        <v>44831</v>
      </c>
      <c r="B69" s="152">
        <v>3.53</v>
      </c>
      <c r="C69" s="152">
        <v>3.53</v>
      </c>
      <c r="D69" s="152">
        <v>3.4</v>
      </c>
      <c r="E69" s="152">
        <v>3.41</v>
      </c>
      <c r="F69" s="72">
        <v>10004480</v>
      </c>
      <c r="H69" s="143"/>
    </row>
    <row r="70" spans="1:8">
      <c r="A70" s="70">
        <v>44830</v>
      </c>
      <c r="B70" s="152">
        <v>3.55</v>
      </c>
      <c r="C70" s="152">
        <v>3.56</v>
      </c>
      <c r="D70" s="152">
        <v>3.5</v>
      </c>
      <c r="E70" s="152">
        <v>3.52</v>
      </c>
      <c r="F70" s="72">
        <v>7009452</v>
      </c>
      <c r="H70" s="143"/>
    </row>
    <row r="71" spans="1:8">
      <c r="A71" s="70">
        <v>44827</v>
      </c>
      <c r="B71" s="152">
        <v>3.55</v>
      </c>
      <c r="C71" s="152">
        <v>3.63</v>
      </c>
      <c r="D71" s="152">
        <v>3.55</v>
      </c>
      <c r="E71" s="152">
        <v>3.58</v>
      </c>
      <c r="F71" s="72">
        <v>8700803</v>
      </c>
      <c r="H71" s="143"/>
    </row>
    <row r="72" spans="1:8">
      <c r="A72" s="70">
        <v>44826</v>
      </c>
      <c r="B72" s="152">
        <v>3.52</v>
      </c>
      <c r="C72" s="152">
        <v>3.57</v>
      </c>
      <c r="D72" s="152">
        <v>3.5</v>
      </c>
      <c r="E72" s="152">
        <v>3.55</v>
      </c>
      <c r="F72" s="72">
        <v>7449350</v>
      </c>
      <c r="H72" s="143"/>
    </row>
    <row r="73" spans="1:8">
      <c r="A73" s="70">
        <v>44825</v>
      </c>
      <c r="B73" s="152">
        <v>3.6</v>
      </c>
      <c r="C73" s="152">
        <v>3.6</v>
      </c>
      <c r="D73" s="152">
        <v>3.51</v>
      </c>
      <c r="E73" s="152">
        <v>3.51</v>
      </c>
      <c r="F73" s="72">
        <v>10122870</v>
      </c>
      <c r="H73" s="143"/>
    </row>
    <row r="74" spans="1:8">
      <c r="A74" s="70">
        <v>44824</v>
      </c>
      <c r="B74" s="152">
        <v>3.59</v>
      </c>
      <c r="C74" s="152">
        <v>3.62</v>
      </c>
      <c r="D74" s="152">
        <v>3.59</v>
      </c>
      <c r="E74" s="152">
        <v>3.62</v>
      </c>
      <c r="F74" s="72">
        <v>7632048</v>
      </c>
      <c r="H74" s="143"/>
    </row>
    <row r="75" spans="1:8">
      <c r="A75" s="70">
        <v>44823</v>
      </c>
      <c r="B75" s="152">
        <v>3.65</v>
      </c>
      <c r="C75" s="152">
        <v>3.65</v>
      </c>
      <c r="D75" s="152">
        <v>3.56</v>
      </c>
      <c r="E75" s="152">
        <v>3.58</v>
      </c>
      <c r="F75" s="72">
        <v>37590930</v>
      </c>
      <c r="H75" s="143"/>
    </row>
    <row r="76" spans="1:8">
      <c r="A76" s="70">
        <v>44820</v>
      </c>
      <c r="B76" s="152">
        <v>3.62</v>
      </c>
      <c r="C76" s="152">
        <v>3.65</v>
      </c>
      <c r="D76" s="152">
        <v>3.58</v>
      </c>
      <c r="E76" s="152">
        <v>3.65</v>
      </c>
      <c r="F76" s="72">
        <v>10125370</v>
      </c>
      <c r="H76" s="143"/>
    </row>
    <row r="77" spans="1:8">
      <c r="A77" s="70">
        <v>44819</v>
      </c>
      <c r="B77" s="152">
        <v>3.49</v>
      </c>
      <c r="C77" s="152">
        <v>3.62</v>
      </c>
      <c r="D77" s="152">
        <v>3.49</v>
      </c>
      <c r="E77" s="152">
        <v>3.62</v>
      </c>
      <c r="F77" s="72">
        <v>7696895</v>
      </c>
      <c r="H77" s="143"/>
    </row>
    <row r="78" spans="1:8">
      <c r="A78" s="70">
        <v>44818</v>
      </c>
      <c r="B78" s="152">
        <v>3.51</v>
      </c>
      <c r="C78" s="152">
        <v>3.52</v>
      </c>
      <c r="D78" s="152">
        <v>3.46</v>
      </c>
      <c r="E78" s="152">
        <v>3.48</v>
      </c>
      <c r="F78" s="72">
        <v>5752653</v>
      </c>
      <c r="H78" s="143"/>
    </row>
    <row r="79" spans="1:8">
      <c r="A79" s="70">
        <v>44817</v>
      </c>
      <c r="B79" s="152">
        <v>3.46</v>
      </c>
      <c r="C79" s="152">
        <v>3.54</v>
      </c>
      <c r="D79" s="152">
        <v>3.44</v>
      </c>
      <c r="E79" s="152">
        <v>3.53</v>
      </c>
      <c r="F79" s="72">
        <v>6106509</v>
      </c>
      <c r="H79" s="143"/>
    </row>
    <row r="80" spans="1:8">
      <c r="A80" s="70">
        <v>44816</v>
      </c>
      <c r="B80" s="152">
        <v>3.47</v>
      </c>
      <c r="C80" s="152">
        <v>3.47</v>
      </c>
      <c r="D80" s="152">
        <v>3.45</v>
      </c>
      <c r="E80" s="152">
        <v>3.46</v>
      </c>
      <c r="F80" s="72">
        <v>5610924</v>
      </c>
      <c r="H80" s="143"/>
    </row>
    <row r="81" spans="1:8">
      <c r="A81" s="70">
        <v>44813</v>
      </c>
      <c r="B81" s="152">
        <v>3.52</v>
      </c>
      <c r="C81" s="152">
        <v>3.52</v>
      </c>
      <c r="D81" s="152">
        <v>3.48</v>
      </c>
      <c r="E81" s="152">
        <v>3.48</v>
      </c>
      <c r="F81" s="72">
        <v>4789817</v>
      </c>
      <c r="H81" s="143"/>
    </row>
    <row r="82" spans="1:8">
      <c r="A82" s="70">
        <v>44812</v>
      </c>
      <c r="B82" s="152">
        <v>3.54</v>
      </c>
      <c r="C82" s="152">
        <v>3.56</v>
      </c>
      <c r="D82" s="152">
        <v>3.52</v>
      </c>
      <c r="E82" s="152">
        <v>3.52</v>
      </c>
      <c r="F82" s="72">
        <v>5482656</v>
      </c>
      <c r="H82" s="143"/>
    </row>
    <row r="83" spans="1:8">
      <c r="A83" s="70">
        <v>44811</v>
      </c>
      <c r="B83" s="152">
        <v>3.5</v>
      </c>
      <c r="C83" s="152">
        <v>3.54</v>
      </c>
      <c r="D83" s="152">
        <v>3.47</v>
      </c>
      <c r="E83" s="152">
        <v>3.54</v>
      </c>
      <c r="F83" s="72">
        <v>5410932</v>
      </c>
      <c r="H83" s="143"/>
    </row>
    <row r="84" spans="1:8">
      <c r="A84" s="70">
        <v>44810</v>
      </c>
      <c r="B84" s="152">
        <v>3.46</v>
      </c>
      <c r="C84" s="152">
        <v>3.52</v>
      </c>
      <c r="D84" s="152">
        <v>3.45</v>
      </c>
      <c r="E84" s="152">
        <v>3.49</v>
      </c>
      <c r="F84" s="72">
        <v>4876965</v>
      </c>
      <c r="H84" s="143"/>
    </row>
    <row r="85" spans="1:8">
      <c r="A85" s="70">
        <v>44809</v>
      </c>
      <c r="B85" s="152">
        <v>3.56</v>
      </c>
      <c r="C85" s="152">
        <v>3.56</v>
      </c>
      <c r="D85" s="152">
        <v>3.46</v>
      </c>
      <c r="E85" s="152">
        <v>3.48</v>
      </c>
      <c r="F85" s="72">
        <v>5359434</v>
      </c>
      <c r="H85" s="143"/>
    </row>
    <row r="86" spans="1:8">
      <c r="A86" s="70">
        <v>44806</v>
      </c>
      <c r="B86" s="152">
        <v>3.51</v>
      </c>
      <c r="C86" s="152">
        <v>3.56</v>
      </c>
      <c r="D86" s="152">
        <v>3.49</v>
      </c>
      <c r="E86" s="152">
        <v>3.55</v>
      </c>
      <c r="F86" s="72">
        <v>4440319</v>
      </c>
      <c r="H86" s="143"/>
    </row>
    <row r="87" spans="1:8">
      <c r="A87" s="70">
        <v>44805</v>
      </c>
      <c r="B87" s="152">
        <v>3.65</v>
      </c>
      <c r="C87" s="152">
        <v>3.66</v>
      </c>
      <c r="D87" s="152">
        <v>3.5</v>
      </c>
      <c r="E87" s="152">
        <v>3.53</v>
      </c>
      <c r="F87" s="72">
        <v>7173835</v>
      </c>
      <c r="H87" s="143"/>
    </row>
    <row r="88" spans="1:8">
      <c r="A88" s="70">
        <v>44804</v>
      </c>
      <c r="B88" s="153">
        <v>3.68</v>
      </c>
      <c r="C88" s="153">
        <v>3.68</v>
      </c>
      <c r="D88" s="153">
        <v>3.63</v>
      </c>
      <c r="E88" s="154">
        <v>3.66</v>
      </c>
      <c r="F88" s="73">
        <v>5099467</v>
      </c>
      <c r="H88" s="143"/>
    </row>
    <row r="89" spans="1:8">
      <c r="A89" s="70">
        <v>44803</v>
      </c>
      <c r="B89" s="152">
        <v>3.68</v>
      </c>
      <c r="C89" s="152">
        <v>3.7</v>
      </c>
      <c r="D89" s="152">
        <v>3.65</v>
      </c>
      <c r="E89" s="152">
        <v>3.68</v>
      </c>
      <c r="F89" s="72">
        <v>5955561</v>
      </c>
      <c r="H89" s="143"/>
    </row>
    <row r="90" spans="1:8">
      <c r="A90" s="70">
        <v>44802</v>
      </c>
      <c r="B90" s="152">
        <v>3.65</v>
      </c>
      <c r="C90" s="152">
        <v>3.68</v>
      </c>
      <c r="D90" s="152">
        <v>3.63</v>
      </c>
      <c r="E90" s="152">
        <v>3.68</v>
      </c>
      <c r="F90" s="72">
        <v>5166438</v>
      </c>
      <c r="H90" s="143"/>
    </row>
    <row r="91" spans="1:8">
      <c r="A91" s="70">
        <v>44799</v>
      </c>
      <c r="B91" s="152">
        <v>3.65</v>
      </c>
      <c r="C91" s="152">
        <v>3.69</v>
      </c>
      <c r="D91" s="152">
        <v>3.64</v>
      </c>
      <c r="E91" s="152">
        <v>3.65</v>
      </c>
      <c r="F91" s="72">
        <v>5498240</v>
      </c>
      <c r="H91" s="143"/>
    </row>
    <row r="92" spans="1:8">
      <c r="A92" s="70">
        <v>44798</v>
      </c>
      <c r="B92" s="152">
        <v>3.63</v>
      </c>
      <c r="C92" s="152">
        <v>3.66</v>
      </c>
      <c r="D92" s="152">
        <v>3.63</v>
      </c>
      <c r="E92" s="152">
        <v>3.64</v>
      </c>
      <c r="F92" s="72">
        <v>5761977</v>
      </c>
      <c r="H92" s="143"/>
    </row>
    <row r="93" spans="1:8">
      <c r="A93" s="70">
        <v>44797</v>
      </c>
      <c r="B93" s="152">
        <v>3.61</v>
      </c>
      <c r="C93" s="152">
        <v>3.64</v>
      </c>
      <c r="D93" s="152">
        <v>3.61</v>
      </c>
      <c r="E93" s="152">
        <v>3.63</v>
      </c>
      <c r="F93" s="72">
        <v>7799550</v>
      </c>
      <c r="H93" s="143"/>
    </row>
    <row r="94" spans="1:8">
      <c r="A94" s="70">
        <v>44796</v>
      </c>
      <c r="B94" s="152">
        <v>3.61</v>
      </c>
      <c r="C94" s="152">
        <v>3.62</v>
      </c>
      <c r="D94" s="152">
        <v>3.59</v>
      </c>
      <c r="E94" s="152">
        <v>3.62</v>
      </c>
      <c r="F94" s="72">
        <v>5486732</v>
      </c>
      <c r="H94" s="143"/>
    </row>
    <row r="95" spans="1:8">
      <c r="A95" s="70">
        <v>44795</v>
      </c>
      <c r="B95" s="152">
        <v>3.61</v>
      </c>
      <c r="C95" s="152">
        <v>3.62</v>
      </c>
      <c r="D95" s="152">
        <v>3.59</v>
      </c>
      <c r="E95" s="152">
        <v>3.61</v>
      </c>
      <c r="F95" s="72">
        <v>4734085</v>
      </c>
      <c r="H95" s="143"/>
    </row>
    <row r="96" spans="1:8">
      <c r="A96" s="70">
        <v>44792</v>
      </c>
      <c r="B96" s="152">
        <v>3.61</v>
      </c>
      <c r="C96" s="152">
        <v>3.62</v>
      </c>
      <c r="D96" s="152">
        <v>3.6</v>
      </c>
      <c r="E96" s="152">
        <v>3.62</v>
      </c>
      <c r="F96" s="72">
        <v>3999452</v>
      </c>
      <c r="H96" s="143"/>
    </row>
    <row r="97" spans="1:8">
      <c r="A97" s="70">
        <v>44791</v>
      </c>
      <c r="B97" s="152">
        <v>3.6</v>
      </c>
      <c r="C97" s="152">
        <v>3.61</v>
      </c>
      <c r="D97" s="152">
        <v>3.59</v>
      </c>
      <c r="E97" s="152">
        <v>3.61</v>
      </c>
      <c r="F97" s="72">
        <v>3935311</v>
      </c>
      <c r="H97" s="143"/>
    </row>
    <row r="98" spans="1:8">
      <c r="A98" s="70">
        <v>44790</v>
      </c>
      <c r="B98" s="152">
        <v>3.6</v>
      </c>
      <c r="C98" s="152">
        <v>3.62</v>
      </c>
      <c r="D98" s="152">
        <v>3.59</v>
      </c>
      <c r="E98" s="152">
        <v>3.59</v>
      </c>
      <c r="F98" s="72">
        <v>7015569</v>
      </c>
      <c r="H98" s="143"/>
    </row>
    <row r="99" spans="1:8">
      <c r="A99" s="70">
        <v>44789</v>
      </c>
      <c r="B99" s="152">
        <v>3.6</v>
      </c>
      <c r="C99" s="152">
        <v>3.6</v>
      </c>
      <c r="D99" s="152">
        <v>3.58</v>
      </c>
      <c r="E99" s="152">
        <v>3.6</v>
      </c>
      <c r="F99" s="72">
        <v>4075650</v>
      </c>
      <c r="H99" s="143"/>
    </row>
    <row r="100" spans="1:8">
      <c r="A100" s="70">
        <v>44788</v>
      </c>
      <c r="B100" s="152">
        <v>3.61</v>
      </c>
      <c r="C100" s="152">
        <v>3.62</v>
      </c>
      <c r="D100" s="152">
        <v>3.58</v>
      </c>
      <c r="E100" s="152">
        <v>3.59</v>
      </c>
      <c r="F100" s="72">
        <v>5101431</v>
      </c>
      <c r="H100" s="143"/>
    </row>
    <row r="101" spans="1:8">
      <c r="A101" s="70">
        <v>44785</v>
      </c>
      <c r="B101" s="152">
        <v>3.59</v>
      </c>
      <c r="C101" s="152">
        <v>3.62</v>
      </c>
      <c r="D101" s="152">
        <v>3.58</v>
      </c>
      <c r="E101" s="152">
        <v>3.62</v>
      </c>
      <c r="F101" s="72">
        <v>4948697</v>
      </c>
      <c r="H101" s="143"/>
    </row>
    <row r="102" spans="1:8">
      <c r="A102" s="70">
        <v>44784</v>
      </c>
      <c r="B102" s="152">
        <v>3.61</v>
      </c>
      <c r="C102" s="152">
        <v>3.64</v>
      </c>
      <c r="D102" s="152">
        <v>3.57</v>
      </c>
      <c r="E102" s="152">
        <v>3.6</v>
      </c>
      <c r="F102" s="72">
        <v>5632743</v>
      </c>
      <c r="H102" s="143"/>
    </row>
    <row r="103" spans="1:8">
      <c r="A103" s="70">
        <v>44783</v>
      </c>
      <c r="B103" s="152">
        <v>3.65</v>
      </c>
      <c r="C103" s="152">
        <v>3.65</v>
      </c>
      <c r="D103" s="152">
        <v>3.6</v>
      </c>
      <c r="E103" s="152">
        <v>3.62</v>
      </c>
      <c r="F103" s="72">
        <v>5623337</v>
      </c>
      <c r="H103" s="143"/>
    </row>
    <row r="104" spans="1:8">
      <c r="A104" s="70">
        <v>44782</v>
      </c>
      <c r="B104" s="152">
        <v>3.59</v>
      </c>
      <c r="C104" s="152">
        <v>3.67</v>
      </c>
      <c r="D104" s="152">
        <v>3.59</v>
      </c>
      <c r="E104" s="152">
        <v>3.65</v>
      </c>
      <c r="F104" s="72">
        <v>7165518</v>
      </c>
      <c r="H104" s="143"/>
    </row>
    <row r="105" spans="1:8">
      <c r="A105" s="70">
        <v>44781</v>
      </c>
      <c r="B105" s="152">
        <v>3.68</v>
      </c>
      <c r="C105" s="152">
        <v>3.7</v>
      </c>
      <c r="D105" s="152">
        <v>3.58</v>
      </c>
      <c r="E105" s="152">
        <v>3.58</v>
      </c>
      <c r="F105" s="72">
        <v>6801847</v>
      </c>
      <c r="H105" s="143"/>
    </row>
    <row r="106" spans="1:8">
      <c r="A106" s="70">
        <v>44778</v>
      </c>
      <c r="B106" s="152">
        <v>3.75</v>
      </c>
      <c r="C106" s="152">
        <v>3.78</v>
      </c>
      <c r="D106" s="152">
        <v>3.66</v>
      </c>
      <c r="E106" s="152">
        <v>3.68</v>
      </c>
      <c r="F106" s="72">
        <v>9492949</v>
      </c>
      <c r="H106" s="143"/>
    </row>
    <row r="107" spans="1:8">
      <c r="A107" s="70">
        <v>44777</v>
      </c>
      <c r="B107" s="152">
        <v>3.69</v>
      </c>
      <c r="C107" s="152">
        <v>3.69</v>
      </c>
      <c r="D107" s="152">
        <v>3.62</v>
      </c>
      <c r="E107" s="152">
        <v>3.65</v>
      </c>
      <c r="F107" s="72">
        <v>6878690</v>
      </c>
      <c r="H107" s="143"/>
    </row>
    <row r="108" spans="1:8">
      <c r="A108" s="70">
        <v>44776</v>
      </c>
      <c r="B108" s="152">
        <v>3.72</v>
      </c>
      <c r="C108" s="152">
        <v>3.75</v>
      </c>
      <c r="D108" s="152">
        <v>3.61</v>
      </c>
      <c r="E108" s="152">
        <v>3.64</v>
      </c>
      <c r="F108" s="72">
        <v>6342286</v>
      </c>
      <c r="H108" s="143"/>
    </row>
    <row r="109" spans="1:8">
      <c r="A109" s="70">
        <v>44775</v>
      </c>
      <c r="B109" s="152">
        <v>3.67</v>
      </c>
      <c r="C109" s="152">
        <v>3.74</v>
      </c>
      <c r="D109" s="152">
        <v>3.66</v>
      </c>
      <c r="E109" s="152">
        <v>3.71</v>
      </c>
      <c r="F109" s="72">
        <v>11167330</v>
      </c>
      <c r="H109" s="143"/>
    </row>
    <row r="110" spans="1:8">
      <c r="A110" s="70">
        <v>44774</v>
      </c>
      <c r="B110" s="152">
        <v>3.61</v>
      </c>
      <c r="C110" s="152">
        <v>3.66</v>
      </c>
      <c r="D110" s="152">
        <v>3.6</v>
      </c>
      <c r="E110" s="152">
        <v>3.65</v>
      </c>
      <c r="F110" s="72">
        <v>15407380</v>
      </c>
      <c r="H110" s="143"/>
    </row>
    <row r="111" spans="1:8">
      <c r="A111" s="70">
        <v>44771</v>
      </c>
      <c r="B111" s="153">
        <v>3.55</v>
      </c>
      <c r="C111" s="153">
        <v>3.63</v>
      </c>
      <c r="D111" s="153">
        <v>3.55</v>
      </c>
      <c r="E111" s="154">
        <v>3.58</v>
      </c>
      <c r="F111" s="73">
        <v>10875290</v>
      </c>
      <c r="H111" s="143"/>
    </row>
    <row r="112" spans="1:8">
      <c r="A112" s="70">
        <v>44770</v>
      </c>
      <c r="B112" s="152">
        <v>3.51</v>
      </c>
      <c r="C112" s="152">
        <v>3.59</v>
      </c>
      <c r="D112" s="152">
        <v>3.51</v>
      </c>
      <c r="E112" s="152">
        <v>3.55</v>
      </c>
      <c r="F112" s="72">
        <v>10402010</v>
      </c>
      <c r="H112" s="143"/>
    </row>
    <row r="113" spans="1:8">
      <c r="A113" s="70">
        <v>44769</v>
      </c>
      <c r="B113" s="152">
        <v>3.38</v>
      </c>
      <c r="C113" s="152">
        <v>3.57</v>
      </c>
      <c r="D113" s="152">
        <v>3.38</v>
      </c>
      <c r="E113" s="152">
        <v>3.47</v>
      </c>
      <c r="F113" s="72">
        <v>10130670</v>
      </c>
      <c r="H113" s="143"/>
    </row>
    <row r="114" spans="1:8">
      <c r="A114" s="70">
        <v>44768</v>
      </c>
      <c r="B114" s="152">
        <v>3.44</v>
      </c>
      <c r="C114" s="152">
        <v>3.44</v>
      </c>
      <c r="D114" s="152">
        <v>3.35</v>
      </c>
      <c r="E114" s="152">
        <v>3.38</v>
      </c>
      <c r="F114" s="72">
        <v>8677002</v>
      </c>
      <c r="H114" s="143"/>
    </row>
    <row r="115" spans="1:8">
      <c r="A115" s="70">
        <v>44767</v>
      </c>
      <c r="B115" s="152">
        <v>3.43</v>
      </c>
      <c r="C115" s="152">
        <v>3.47</v>
      </c>
      <c r="D115" s="152">
        <v>3.4</v>
      </c>
      <c r="E115" s="152">
        <v>3.41</v>
      </c>
      <c r="F115" s="72">
        <v>10692310</v>
      </c>
      <c r="H115" s="143"/>
    </row>
    <row r="116" spans="1:8">
      <c r="A116" s="70">
        <v>44764</v>
      </c>
      <c r="B116" s="152">
        <v>3.46</v>
      </c>
      <c r="C116" s="152">
        <v>3.46</v>
      </c>
      <c r="D116" s="152">
        <v>3.42</v>
      </c>
      <c r="E116" s="152">
        <v>3.43</v>
      </c>
      <c r="F116" s="72">
        <v>4023318</v>
      </c>
      <c r="H116" s="143"/>
    </row>
    <row r="117" spans="1:8">
      <c r="A117" s="70">
        <v>44763</v>
      </c>
      <c r="B117" s="152">
        <v>3.43</v>
      </c>
      <c r="C117" s="152">
        <v>3.49</v>
      </c>
      <c r="D117" s="152">
        <v>3.43</v>
      </c>
      <c r="E117" s="152">
        <v>3.47</v>
      </c>
      <c r="F117" s="72">
        <v>10372360</v>
      </c>
      <c r="H117" s="143"/>
    </row>
    <row r="118" spans="1:8">
      <c r="A118" s="70">
        <v>44762</v>
      </c>
      <c r="B118" s="152">
        <v>3.45</v>
      </c>
      <c r="C118" s="152">
        <v>3.5</v>
      </c>
      <c r="D118" s="152">
        <v>3.45</v>
      </c>
      <c r="E118" s="152">
        <v>3.47</v>
      </c>
      <c r="F118" s="72">
        <v>6999009</v>
      </c>
      <c r="H118" s="143"/>
    </row>
    <row r="119" spans="1:8">
      <c r="A119" s="70">
        <v>44761</v>
      </c>
      <c r="B119" s="152">
        <v>3.36</v>
      </c>
      <c r="C119" s="152">
        <v>3.46</v>
      </c>
      <c r="D119" s="152">
        <v>3.36</v>
      </c>
      <c r="E119" s="152">
        <v>3.43</v>
      </c>
      <c r="F119" s="72">
        <v>7996201</v>
      </c>
      <c r="H119" s="143"/>
    </row>
    <row r="120" spans="1:8">
      <c r="A120" s="70">
        <v>44760</v>
      </c>
      <c r="B120" s="152">
        <v>3.27</v>
      </c>
      <c r="C120" s="152">
        <v>3.39</v>
      </c>
      <c r="D120" s="152">
        <v>3.27</v>
      </c>
      <c r="E120" s="152">
        <v>3.36</v>
      </c>
      <c r="F120" s="72">
        <v>5323303</v>
      </c>
      <c r="H120" s="143"/>
    </row>
    <row r="121" spans="1:8">
      <c r="A121" s="70">
        <v>44757</v>
      </c>
      <c r="B121" s="152">
        <v>3.35</v>
      </c>
      <c r="C121" s="152">
        <v>3.35</v>
      </c>
      <c r="D121" s="152">
        <v>3.27</v>
      </c>
      <c r="E121" s="152">
        <v>3.27</v>
      </c>
      <c r="F121" s="72">
        <v>6145330</v>
      </c>
      <c r="H121" s="143"/>
    </row>
    <row r="122" spans="1:8">
      <c r="A122" s="70">
        <v>44756</v>
      </c>
      <c r="B122" s="152">
        <v>3.39</v>
      </c>
      <c r="C122" s="152">
        <v>3.39</v>
      </c>
      <c r="D122" s="152">
        <v>3.33</v>
      </c>
      <c r="E122" s="152">
        <v>3.35</v>
      </c>
      <c r="F122" s="72">
        <v>7199300</v>
      </c>
      <c r="H122" s="143"/>
    </row>
    <row r="123" spans="1:8">
      <c r="A123" s="70">
        <v>44755</v>
      </c>
      <c r="B123" s="152">
        <v>3.33</v>
      </c>
      <c r="C123" s="152">
        <v>3.42</v>
      </c>
      <c r="D123" s="152">
        <v>3.33</v>
      </c>
      <c r="E123" s="152">
        <v>3.41</v>
      </c>
      <c r="F123" s="72">
        <v>6822265</v>
      </c>
      <c r="H123" s="143"/>
    </row>
    <row r="124" spans="1:8">
      <c r="A124" s="70">
        <v>44754</v>
      </c>
      <c r="B124" s="152">
        <v>3.33</v>
      </c>
      <c r="C124" s="152">
        <v>3.4</v>
      </c>
      <c r="D124" s="152">
        <v>3.17</v>
      </c>
      <c r="E124" s="152">
        <v>3.4</v>
      </c>
      <c r="F124" s="72">
        <v>5452390</v>
      </c>
      <c r="H124" s="143"/>
    </row>
    <row r="125" spans="1:8">
      <c r="A125" s="70">
        <v>44749</v>
      </c>
      <c r="B125" s="152">
        <v>3.37</v>
      </c>
      <c r="C125" s="152">
        <v>3.37</v>
      </c>
      <c r="D125" s="152">
        <v>3.33</v>
      </c>
      <c r="E125" s="152">
        <v>3.36</v>
      </c>
      <c r="F125" s="72">
        <v>3663884</v>
      </c>
      <c r="H125" s="143"/>
    </row>
    <row r="126" spans="1:8">
      <c r="A126" s="70">
        <v>44748</v>
      </c>
      <c r="B126" s="152">
        <v>3.37</v>
      </c>
      <c r="C126" s="152">
        <v>3.38</v>
      </c>
      <c r="D126" s="152">
        <v>3.3</v>
      </c>
      <c r="E126" s="152">
        <v>3.37</v>
      </c>
      <c r="F126" s="72">
        <v>5102883</v>
      </c>
      <c r="H126" s="143"/>
    </row>
    <row r="127" spans="1:8">
      <c r="A127" s="70">
        <v>44747</v>
      </c>
      <c r="B127" s="152">
        <v>3.31</v>
      </c>
      <c r="C127" s="152">
        <v>3.39</v>
      </c>
      <c r="D127" s="152">
        <v>3.31</v>
      </c>
      <c r="E127" s="152">
        <v>3.37</v>
      </c>
      <c r="F127" s="72">
        <v>4739639</v>
      </c>
      <c r="H127" s="143"/>
    </row>
    <row r="128" spans="1:8">
      <c r="A128" s="70">
        <v>44746</v>
      </c>
      <c r="B128" s="152">
        <v>3.35</v>
      </c>
      <c r="C128" s="152">
        <v>3.36</v>
      </c>
      <c r="D128" s="152">
        <v>3.32</v>
      </c>
      <c r="E128" s="152">
        <v>3.35</v>
      </c>
      <c r="F128" s="72">
        <v>6059435</v>
      </c>
      <c r="H128" s="143"/>
    </row>
    <row r="129" spans="1:8">
      <c r="A129" s="70">
        <v>44743</v>
      </c>
      <c r="B129" s="152">
        <v>3.38</v>
      </c>
      <c r="C129" s="152">
        <v>3.39</v>
      </c>
      <c r="D129" s="152">
        <v>3.3</v>
      </c>
      <c r="E129" s="152">
        <v>3.36</v>
      </c>
      <c r="F129" s="72">
        <v>4233845</v>
      </c>
      <c r="H129" s="143"/>
    </row>
    <row r="130" spans="1:8">
      <c r="A130" s="70">
        <v>44742</v>
      </c>
      <c r="B130" s="153">
        <v>3.43</v>
      </c>
      <c r="C130" s="153">
        <v>3.43</v>
      </c>
      <c r="D130" s="153">
        <v>3.37</v>
      </c>
      <c r="E130" s="154">
        <v>3.4</v>
      </c>
      <c r="F130" s="73">
        <v>5351025</v>
      </c>
      <c r="H130" s="143"/>
    </row>
    <row r="131" spans="1:8">
      <c r="A131" s="70">
        <v>44741</v>
      </c>
      <c r="B131" s="152">
        <v>3.31</v>
      </c>
      <c r="C131" s="152">
        <v>3.42</v>
      </c>
      <c r="D131" s="152">
        <v>3.31</v>
      </c>
      <c r="E131" s="152">
        <v>3.41</v>
      </c>
      <c r="F131" s="72">
        <v>7495129</v>
      </c>
      <c r="H131" s="143"/>
    </row>
    <row r="132" spans="1:8">
      <c r="A132" s="70">
        <v>44740</v>
      </c>
      <c r="B132" s="152">
        <v>3.27</v>
      </c>
      <c r="C132" s="152">
        <v>3.33</v>
      </c>
      <c r="D132" s="152">
        <v>3.27</v>
      </c>
      <c r="E132" s="152">
        <v>3.33</v>
      </c>
      <c r="F132" s="72">
        <v>8519395</v>
      </c>
      <c r="H132" s="143"/>
    </row>
    <row r="133" spans="1:8">
      <c r="A133" s="70">
        <v>44739</v>
      </c>
      <c r="B133" s="152">
        <v>3.23</v>
      </c>
      <c r="C133" s="152">
        <v>3.32</v>
      </c>
      <c r="D133" s="152">
        <v>3.23</v>
      </c>
      <c r="E133" s="152">
        <v>3.32</v>
      </c>
      <c r="F133" s="72">
        <v>10609200</v>
      </c>
      <c r="H133" s="143"/>
    </row>
    <row r="134" spans="1:8">
      <c r="A134" s="70">
        <v>44736</v>
      </c>
      <c r="B134" s="152">
        <v>3.25</v>
      </c>
      <c r="C134" s="152">
        <v>3.3</v>
      </c>
      <c r="D134" s="152">
        <v>3.22</v>
      </c>
      <c r="E134" s="152">
        <v>3.25</v>
      </c>
      <c r="F134" s="72">
        <v>4400189</v>
      </c>
      <c r="H134" s="143"/>
    </row>
    <row r="135" spans="1:8">
      <c r="A135" s="70">
        <v>44735</v>
      </c>
      <c r="B135" s="152">
        <v>3.24</v>
      </c>
      <c r="C135" s="152">
        <v>3.31</v>
      </c>
      <c r="D135" s="152">
        <v>3.22</v>
      </c>
      <c r="E135" s="152">
        <v>3.25</v>
      </c>
      <c r="F135" s="72">
        <v>7479290</v>
      </c>
      <c r="H135" s="143"/>
    </row>
    <row r="136" spans="1:8">
      <c r="A136" s="70">
        <v>44734</v>
      </c>
      <c r="B136" s="152">
        <v>3.3</v>
      </c>
      <c r="C136" s="152">
        <v>3.3</v>
      </c>
      <c r="D136" s="152">
        <v>3.15</v>
      </c>
      <c r="E136" s="152">
        <v>3.25</v>
      </c>
      <c r="F136" s="72">
        <v>13840470</v>
      </c>
      <c r="H136" s="143"/>
    </row>
    <row r="137" spans="1:8">
      <c r="A137" s="70">
        <v>44733</v>
      </c>
      <c r="B137" s="152">
        <v>3.32</v>
      </c>
      <c r="C137" s="152">
        <v>3.32</v>
      </c>
      <c r="D137" s="152">
        <v>3.29</v>
      </c>
      <c r="E137" s="152">
        <v>3.32</v>
      </c>
      <c r="F137" s="72">
        <v>11404170</v>
      </c>
      <c r="H137" s="143"/>
    </row>
    <row r="138" spans="1:8">
      <c r="A138" s="70">
        <v>44732</v>
      </c>
      <c r="B138" s="152">
        <v>3.38</v>
      </c>
      <c r="C138" s="152">
        <v>3.41</v>
      </c>
      <c r="D138" s="152">
        <v>3.3</v>
      </c>
      <c r="E138" s="152">
        <v>3.31</v>
      </c>
      <c r="F138" s="72">
        <v>10564370</v>
      </c>
      <c r="H138" s="143"/>
    </row>
    <row r="139" spans="1:8">
      <c r="A139" s="70">
        <v>44729</v>
      </c>
      <c r="B139" s="152">
        <v>3.44</v>
      </c>
      <c r="C139" s="152">
        <v>3.45</v>
      </c>
      <c r="D139" s="152">
        <v>3.38</v>
      </c>
      <c r="E139" s="152">
        <v>3.38</v>
      </c>
      <c r="F139" s="72">
        <v>10995580</v>
      </c>
      <c r="H139" s="143"/>
    </row>
    <row r="140" spans="1:8">
      <c r="A140" s="70">
        <v>44728</v>
      </c>
      <c r="B140" s="152">
        <v>3.41</v>
      </c>
      <c r="C140" s="152">
        <v>3.51</v>
      </c>
      <c r="D140" s="152">
        <v>3.41</v>
      </c>
      <c r="E140" s="152">
        <v>3.45</v>
      </c>
      <c r="F140" s="72">
        <v>15792670</v>
      </c>
      <c r="H140" s="143"/>
    </row>
    <row r="141" spans="1:8">
      <c r="A141" s="70">
        <v>44727</v>
      </c>
      <c r="B141" s="152">
        <v>3.39</v>
      </c>
      <c r="C141" s="152">
        <v>3.44</v>
      </c>
      <c r="D141" s="152">
        <v>3.38</v>
      </c>
      <c r="E141" s="152">
        <v>3.43</v>
      </c>
      <c r="F141" s="72">
        <v>8122793</v>
      </c>
      <c r="H141" s="143"/>
    </row>
    <row r="142" spans="1:8">
      <c r="A142" s="70">
        <v>44726</v>
      </c>
      <c r="B142" s="152">
        <v>3.33</v>
      </c>
      <c r="C142" s="152">
        <v>3.41</v>
      </c>
      <c r="D142" s="152">
        <v>3.31</v>
      </c>
      <c r="E142" s="152">
        <v>3.39</v>
      </c>
      <c r="F142" s="72">
        <v>6952597</v>
      </c>
      <c r="H142" s="143"/>
    </row>
    <row r="143" spans="1:8">
      <c r="A143" s="70">
        <v>44725</v>
      </c>
      <c r="B143" s="152">
        <v>3.25</v>
      </c>
      <c r="C143" s="152">
        <v>3.35</v>
      </c>
      <c r="D143" s="152">
        <v>3.25</v>
      </c>
      <c r="E143" s="152">
        <v>3.31</v>
      </c>
      <c r="F143" s="72">
        <v>9616005</v>
      </c>
      <c r="H143" s="143"/>
    </row>
    <row r="144" spans="1:8">
      <c r="A144" s="70">
        <v>44722</v>
      </c>
      <c r="B144" s="152">
        <v>3.3</v>
      </c>
      <c r="C144" s="152">
        <v>3.33</v>
      </c>
      <c r="D144" s="152">
        <v>3.27</v>
      </c>
      <c r="E144" s="152">
        <v>3.3</v>
      </c>
      <c r="F144" s="72">
        <v>4859056</v>
      </c>
      <c r="H144" s="143"/>
    </row>
    <row r="145" spans="1:8">
      <c r="A145" s="70">
        <v>44721</v>
      </c>
      <c r="B145" s="152">
        <v>3.34</v>
      </c>
      <c r="C145" s="152">
        <v>3.35</v>
      </c>
      <c r="D145" s="152">
        <v>3.26</v>
      </c>
      <c r="E145" s="152">
        <v>3.33</v>
      </c>
      <c r="F145" s="72">
        <v>6681589</v>
      </c>
      <c r="H145" s="143"/>
    </row>
    <row r="146" spans="1:8">
      <c r="A146" s="70">
        <v>44720</v>
      </c>
      <c r="B146" s="152">
        <v>3.4</v>
      </c>
      <c r="C146" s="152">
        <v>3.41</v>
      </c>
      <c r="D146" s="152">
        <v>3.32</v>
      </c>
      <c r="E146" s="152">
        <v>3.33</v>
      </c>
      <c r="F146" s="72">
        <v>8733288</v>
      </c>
      <c r="H146" s="143"/>
    </row>
    <row r="147" spans="1:8">
      <c r="A147" s="70">
        <v>44719</v>
      </c>
      <c r="B147" s="152">
        <v>3.3</v>
      </c>
      <c r="C147" s="152">
        <v>3.44</v>
      </c>
      <c r="D147" s="152">
        <v>3.27</v>
      </c>
      <c r="E147" s="152">
        <v>3.41</v>
      </c>
      <c r="F147" s="72">
        <v>13038240</v>
      </c>
      <c r="H147" s="143"/>
    </row>
    <row r="148" spans="1:8">
      <c r="A148" s="70">
        <v>44718</v>
      </c>
      <c r="B148" s="152">
        <v>3.19</v>
      </c>
      <c r="C148" s="152">
        <v>3.34</v>
      </c>
      <c r="D148" s="152">
        <v>3.19</v>
      </c>
      <c r="E148" s="152">
        <v>3.29</v>
      </c>
      <c r="F148" s="72">
        <v>17437109</v>
      </c>
      <c r="H148" s="143"/>
    </row>
    <row r="149" spans="1:8">
      <c r="A149" s="70">
        <v>44715</v>
      </c>
      <c r="B149" s="152">
        <v>3.22</v>
      </c>
      <c r="C149" s="152">
        <v>3.24</v>
      </c>
      <c r="D149" s="152">
        <v>3.17</v>
      </c>
      <c r="E149" s="152">
        <v>3.18</v>
      </c>
      <c r="F149" s="72">
        <v>6137236</v>
      </c>
      <c r="H149" s="143"/>
    </row>
    <row r="150" spans="1:8">
      <c r="A150" s="70">
        <v>44714</v>
      </c>
      <c r="B150" s="152">
        <v>3.23</v>
      </c>
      <c r="C150" s="152">
        <v>3.31</v>
      </c>
      <c r="D150" s="152">
        <v>3.22</v>
      </c>
      <c r="E150" s="152">
        <v>3.24</v>
      </c>
      <c r="F150" s="72">
        <v>9893887</v>
      </c>
      <c r="H150" s="143"/>
    </row>
    <row r="151" spans="1:8">
      <c r="A151" s="70">
        <v>44713</v>
      </c>
      <c r="B151" s="152">
        <v>3.24</v>
      </c>
      <c r="C151" s="152">
        <v>3.26</v>
      </c>
      <c r="D151" s="152">
        <v>3.23</v>
      </c>
      <c r="E151" s="152">
        <v>3.25</v>
      </c>
      <c r="F151" s="72">
        <v>5720180</v>
      </c>
      <c r="H151" s="143"/>
    </row>
    <row r="152" spans="1:8">
      <c r="A152" s="70">
        <v>44712</v>
      </c>
      <c r="B152" s="153">
        <v>3.2</v>
      </c>
      <c r="C152" s="153">
        <v>3.27</v>
      </c>
      <c r="D152" s="153">
        <v>3.19</v>
      </c>
      <c r="E152" s="154">
        <v>3.23</v>
      </c>
      <c r="F152" s="73">
        <v>13849360</v>
      </c>
      <c r="H152" s="143"/>
    </row>
    <row r="153" spans="1:8">
      <c r="A153" s="70">
        <v>44711</v>
      </c>
      <c r="B153" s="152">
        <v>3.07</v>
      </c>
      <c r="C153" s="152">
        <v>3.19</v>
      </c>
      <c r="D153" s="152">
        <v>3.07</v>
      </c>
      <c r="E153" s="152">
        <v>3.18</v>
      </c>
      <c r="F153" s="72">
        <v>12304890</v>
      </c>
      <c r="H153" s="143"/>
    </row>
    <row r="154" spans="1:8">
      <c r="A154" s="70">
        <v>44708</v>
      </c>
      <c r="B154" s="152">
        <v>3.08</v>
      </c>
      <c r="C154" s="152">
        <v>3.1</v>
      </c>
      <c r="D154" s="152">
        <v>3.04</v>
      </c>
      <c r="E154" s="152">
        <v>3.06</v>
      </c>
      <c r="F154" s="72">
        <v>7635983</v>
      </c>
      <c r="H154" s="143"/>
    </row>
    <row r="155" spans="1:8">
      <c r="A155" s="70">
        <v>44707</v>
      </c>
      <c r="B155" s="152">
        <v>3.05</v>
      </c>
      <c r="C155" s="152">
        <v>3.11</v>
      </c>
      <c r="D155" s="152">
        <v>3.04</v>
      </c>
      <c r="E155" s="152">
        <v>3.04</v>
      </c>
      <c r="F155" s="72">
        <v>15927710</v>
      </c>
      <c r="H155" s="143"/>
    </row>
    <row r="156" spans="1:8">
      <c r="A156" s="70">
        <v>44706</v>
      </c>
      <c r="B156" s="152">
        <v>3.06</v>
      </c>
      <c r="C156" s="152">
        <v>3.11</v>
      </c>
      <c r="D156" s="152">
        <v>2.97</v>
      </c>
      <c r="E156" s="152">
        <v>3.06</v>
      </c>
      <c r="F156" s="72">
        <v>8942523</v>
      </c>
      <c r="H156" s="143"/>
    </row>
    <row r="157" spans="1:8">
      <c r="A157" s="70">
        <v>44705</v>
      </c>
      <c r="B157" s="152">
        <v>3.07</v>
      </c>
      <c r="C157" s="152">
        <v>3.15</v>
      </c>
      <c r="D157" s="152">
        <v>3.03</v>
      </c>
      <c r="E157" s="152">
        <v>3.06</v>
      </c>
      <c r="F157" s="72">
        <v>7883610</v>
      </c>
      <c r="H157" s="143"/>
    </row>
    <row r="158" spans="1:8">
      <c r="A158" s="70">
        <v>44704</v>
      </c>
      <c r="B158" s="152">
        <v>3.2</v>
      </c>
      <c r="C158" s="152">
        <v>3.21</v>
      </c>
      <c r="D158" s="152">
        <v>3.06</v>
      </c>
      <c r="E158" s="152">
        <v>3.06</v>
      </c>
      <c r="F158" s="72">
        <v>13615200</v>
      </c>
      <c r="H158" s="143"/>
    </row>
    <row r="159" spans="1:8">
      <c r="A159" s="70">
        <v>44701</v>
      </c>
      <c r="B159" s="152">
        <v>3.23</v>
      </c>
      <c r="C159" s="152">
        <v>3.3</v>
      </c>
      <c r="D159" s="152">
        <v>3.17</v>
      </c>
      <c r="E159" s="152">
        <v>3.2</v>
      </c>
      <c r="F159" s="72">
        <v>8414096</v>
      </c>
      <c r="H159" s="143"/>
    </row>
    <row r="160" spans="1:8">
      <c r="A160" s="70">
        <v>44700</v>
      </c>
      <c r="B160" s="152">
        <v>3.29</v>
      </c>
      <c r="C160" s="152">
        <v>3.29</v>
      </c>
      <c r="D160" s="152">
        <v>3.2</v>
      </c>
      <c r="E160" s="152">
        <v>3.2</v>
      </c>
      <c r="F160" s="72">
        <v>8963290</v>
      </c>
      <c r="H160" s="143"/>
    </row>
    <row r="161" spans="1:8">
      <c r="A161" s="70">
        <v>44699</v>
      </c>
      <c r="B161" s="152">
        <v>3.38</v>
      </c>
      <c r="C161" s="152">
        <v>3.41</v>
      </c>
      <c r="D161" s="152">
        <v>3.29</v>
      </c>
      <c r="E161" s="152">
        <v>3.29</v>
      </c>
      <c r="F161" s="72">
        <v>8467311</v>
      </c>
      <c r="H161" s="143"/>
    </row>
    <row r="162" spans="1:8">
      <c r="A162" s="70">
        <v>44698</v>
      </c>
      <c r="B162" s="152">
        <v>3.34</v>
      </c>
      <c r="C162" s="152">
        <v>3.47</v>
      </c>
      <c r="D162" s="152">
        <v>3.33</v>
      </c>
      <c r="E162" s="152">
        <v>3.37</v>
      </c>
      <c r="F162" s="72">
        <v>10458820</v>
      </c>
      <c r="H162" s="143"/>
    </row>
    <row r="163" spans="1:8">
      <c r="A163" s="70">
        <v>44694</v>
      </c>
      <c r="B163" s="152">
        <v>3.33</v>
      </c>
      <c r="C163" s="152">
        <v>3.4</v>
      </c>
      <c r="D163" s="152">
        <v>3.02</v>
      </c>
      <c r="E163" s="152">
        <v>3.3</v>
      </c>
      <c r="F163" s="72">
        <v>10835300</v>
      </c>
      <c r="H163" s="143"/>
    </row>
    <row r="164" spans="1:8">
      <c r="A164" s="70">
        <v>44693</v>
      </c>
      <c r="B164" s="152">
        <v>3.52</v>
      </c>
      <c r="C164" s="152">
        <v>3.56</v>
      </c>
      <c r="D164" s="152">
        <v>3.22</v>
      </c>
      <c r="E164" s="152">
        <v>3.33</v>
      </c>
      <c r="F164" s="72">
        <v>8977044</v>
      </c>
      <c r="H164" s="143"/>
    </row>
    <row r="165" spans="1:8">
      <c r="A165" s="70">
        <v>44692</v>
      </c>
      <c r="B165" s="152">
        <v>3.6</v>
      </c>
      <c r="C165" s="152">
        <v>3.61</v>
      </c>
      <c r="D165" s="152">
        <v>3.53</v>
      </c>
      <c r="E165" s="152">
        <v>3.55</v>
      </c>
      <c r="F165" s="72">
        <v>6692688</v>
      </c>
      <c r="H165" s="143"/>
    </row>
    <row r="166" spans="1:8">
      <c r="A166" s="70">
        <v>44691</v>
      </c>
      <c r="B166" s="152">
        <v>3.65</v>
      </c>
      <c r="C166" s="152">
        <v>3.65</v>
      </c>
      <c r="D166" s="152">
        <v>3.56</v>
      </c>
      <c r="E166" s="152">
        <v>3.59</v>
      </c>
      <c r="F166" s="72">
        <v>7896584</v>
      </c>
      <c r="H166" s="143"/>
    </row>
    <row r="167" spans="1:8">
      <c r="A167" s="70">
        <v>44690</v>
      </c>
      <c r="B167" s="152">
        <v>3.65</v>
      </c>
      <c r="C167" s="152">
        <v>3.67</v>
      </c>
      <c r="D167" s="152">
        <v>3.6</v>
      </c>
      <c r="E167" s="152">
        <v>3.62</v>
      </c>
      <c r="F167" s="72">
        <v>5709054</v>
      </c>
      <c r="H167" s="143"/>
    </row>
    <row r="168" spans="1:8">
      <c r="A168" s="70">
        <v>44687</v>
      </c>
      <c r="B168" s="152">
        <v>3.55</v>
      </c>
      <c r="C168" s="152">
        <v>3.66</v>
      </c>
      <c r="D168" s="152">
        <v>3.54</v>
      </c>
      <c r="E168" s="152">
        <v>3.64</v>
      </c>
      <c r="F168" s="72">
        <v>11758780</v>
      </c>
      <c r="H168" s="143"/>
    </row>
    <row r="169" spans="1:8">
      <c r="A169" s="70">
        <v>44686</v>
      </c>
      <c r="B169" s="152">
        <v>3.59</v>
      </c>
      <c r="C169" s="152">
        <v>3.59</v>
      </c>
      <c r="D169" s="152">
        <v>3.56</v>
      </c>
      <c r="E169" s="152">
        <v>3.57</v>
      </c>
      <c r="F169" s="72">
        <v>7743806</v>
      </c>
      <c r="H169" s="143"/>
    </row>
    <row r="170" spans="1:8">
      <c r="A170" s="70">
        <v>44680</v>
      </c>
      <c r="B170" s="153">
        <v>3.57</v>
      </c>
      <c r="C170" s="153">
        <v>3.64</v>
      </c>
      <c r="D170" s="153">
        <v>3.55</v>
      </c>
      <c r="E170" s="154">
        <v>3.59</v>
      </c>
      <c r="F170" s="73">
        <v>11658970</v>
      </c>
      <c r="H170" s="143"/>
    </row>
    <row r="171" spans="1:8">
      <c r="A171" s="70">
        <v>44679</v>
      </c>
      <c r="B171" s="152">
        <v>3.63</v>
      </c>
      <c r="C171" s="152">
        <v>3.63</v>
      </c>
      <c r="D171" s="152">
        <v>3.6</v>
      </c>
      <c r="E171" s="152">
        <v>3.63</v>
      </c>
      <c r="F171" s="72">
        <v>8180980</v>
      </c>
      <c r="H171" s="143"/>
    </row>
    <row r="172" spans="1:8">
      <c r="A172" s="70">
        <v>44678</v>
      </c>
      <c r="B172" s="152">
        <v>3.66</v>
      </c>
      <c r="C172" s="152">
        <v>3.67</v>
      </c>
      <c r="D172" s="152">
        <v>3.62</v>
      </c>
      <c r="E172" s="152">
        <v>3.63</v>
      </c>
      <c r="F172" s="72">
        <v>9128191</v>
      </c>
      <c r="H172" s="143"/>
    </row>
    <row r="173" spans="1:8">
      <c r="A173" s="70">
        <v>44677</v>
      </c>
      <c r="B173" s="152">
        <v>3.69</v>
      </c>
      <c r="C173" s="152">
        <v>3.71</v>
      </c>
      <c r="D173" s="152">
        <v>3.65</v>
      </c>
      <c r="E173" s="152">
        <v>3.66</v>
      </c>
      <c r="F173" s="72">
        <v>8420820</v>
      </c>
      <c r="H173" s="143"/>
    </row>
    <row r="174" spans="1:8">
      <c r="A174" s="70">
        <v>44676</v>
      </c>
      <c r="B174" s="152">
        <v>3.71</v>
      </c>
      <c r="C174" s="152">
        <v>3.72</v>
      </c>
      <c r="D174" s="152">
        <v>3.67</v>
      </c>
      <c r="E174" s="152">
        <v>3.67</v>
      </c>
      <c r="F174" s="72">
        <v>4776048</v>
      </c>
      <c r="H174" s="143"/>
    </row>
    <row r="175" spans="1:8">
      <c r="A175" s="70">
        <v>44673</v>
      </c>
      <c r="B175" s="152">
        <v>3.69</v>
      </c>
      <c r="C175" s="152">
        <v>3.73</v>
      </c>
      <c r="D175" s="152">
        <v>3.69</v>
      </c>
      <c r="E175" s="152">
        <v>3.71</v>
      </c>
      <c r="F175" s="72">
        <v>5003900</v>
      </c>
      <c r="H175" s="143"/>
    </row>
    <row r="176" spans="1:8">
      <c r="A176" s="70">
        <v>44672</v>
      </c>
      <c r="B176" s="152">
        <v>3.72</v>
      </c>
      <c r="C176" s="152">
        <v>3.73</v>
      </c>
      <c r="D176" s="152">
        <v>3.71</v>
      </c>
      <c r="E176" s="152">
        <v>3.71</v>
      </c>
      <c r="F176" s="72">
        <v>5767112</v>
      </c>
      <c r="H176" s="143"/>
    </row>
    <row r="177" spans="1:8">
      <c r="A177" s="70">
        <v>44671</v>
      </c>
      <c r="B177" s="152">
        <v>3.73</v>
      </c>
      <c r="C177" s="152">
        <v>3.76</v>
      </c>
      <c r="D177" s="152">
        <v>3.7</v>
      </c>
      <c r="E177" s="152">
        <v>3.71</v>
      </c>
      <c r="F177" s="72">
        <v>8114336</v>
      </c>
      <c r="H177" s="143"/>
    </row>
    <row r="178" spans="1:8">
      <c r="A178" s="70">
        <v>44670</v>
      </c>
      <c r="B178" s="152">
        <v>3.7</v>
      </c>
      <c r="C178" s="152">
        <v>3.77</v>
      </c>
      <c r="D178" s="152">
        <v>3.7</v>
      </c>
      <c r="E178" s="152">
        <v>3.72</v>
      </c>
      <c r="F178" s="72">
        <v>18670961</v>
      </c>
      <c r="H178" s="143"/>
    </row>
    <row r="179" spans="1:8">
      <c r="A179" s="70">
        <v>44669</v>
      </c>
      <c r="B179" s="152">
        <v>3.62</v>
      </c>
      <c r="C179" s="152">
        <v>3.71</v>
      </c>
      <c r="D179" s="152">
        <v>3.62</v>
      </c>
      <c r="E179" s="152">
        <v>3.67</v>
      </c>
      <c r="F179" s="72">
        <v>11393450</v>
      </c>
      <c r="H179" s="143"/>
    </row>
    <row r="180" spans="1:8">
      <c r="A180" s="70">
        <v>44666</v>
      </c>
      <c r="B180" s="152">
        <v>3.61</v>
      </c>
      <c r="C180" s="152">
        <v>3.64</v>
      </c>
      <c r="D180" s="152">
        <v>3.61</v>
      </c>
      <c r="E180" s="152">
        <v>3.64</v>
      </c>
      <c r="F180" s="72">
        <v>6270984</v>
      </c>
      <c r="H180" s="143"/>
    </row>
    <row r="181" spans="1:8">
      <c r="A181" s="70">
        <v>44665</v>
      </c>
      <c r="B181" s="152">
        <v>3.64</v>
      </c>
      <c r="C181" s="152">
        <v>3.65</v>
      </c>
      <c r="D181" s="152">
        <v>3.61</v>
      </c>
      <c r="E181" s="152">
        <v>3.61</v>
      </c>
      <c r="F181" s="72">
        <v>4460098</v>
      </c>
      <c r="H181" s="143"/>
    </row>
    <row r="182" spans="1:8">
      <c r="A182" s="70">
        <v>44664</v>
      </c>
      <c r="B182" s="152">
        <v>3.59</v>
      </c>
      <c r="C182" s="152">
        <v>3.64</v>
      </c>
      <c r="D182" s="152">
        <v>3.58</v>
      </c>
      <c r="E182" s="152">
        <v>3.63</v>
      </c>
      <c r="F182" s="72">
        <v>7354756</v>
      </c>
      <c r="H182" s="143"/>
    </row>
    <row r="183" spans="1:8">
      <c r="A183" s="70">
        <v>44663</v>
      </c>
      <c r="B183" s="152">
        <v>3.61</v>
      </c>
      <c r="C183" s="152">
        <v>3.62</v>
      </c>
      <c r="D183" s="152">
        <v>3.56</v>
      </c>
      <c r="E183" s="152">
        <v>3.58</v>
      </c>
      <c r="F183" s="72">
        <v>6617294</v>
      </c>
      <c r="H183" s="143"/>
    </row>
    <row r="184" spans="1:8">
      <c r="A184" s="70">
        <v>44662</v>
      </c>
      <c r="B184" s="152">
        <v>3.62</v>
      </c>
      <c r="C184" s="152">
        <v>3.68</v>
      </c>
      <c r="D184" s="152">
        <v>3.6</v>
      </c>
      <c r="E184" s="152">
        <v>3.61</v>
      </c>
      <c r="F184" s="72">
        <v>7176268</v>
      </c>
      <c r="H184" s="143"/>
    </row>
    <row r="185" spans="1:8">
      <c r="A185" s="70">
        <v>44659</v>
      </c>
      <c r="B185" s="152">
        <v>3.59</v>
      </c>
      <c r="C185" s="152">
        <v>3.67</v>
      </c>
      <c r="D185" s="152">
        <v>3.56</v>
      </c>
      <c r="E185" s="152">
        <v>3.61</v>
      </c>
      <c r="F185" s="72">
        <v>12583440</v>
      </c>
      <c r="H185" s="143"/>
    </row>
    <row r="186" spans="1:8">
      <c r="A186" s="70">
        <v>44658</v>
      </c>
      <c r="B186" s="152">
        <v>3.54</v>
      </c>
      <c r="C186" s="152">
        <v>3.6</v>
      </c>
      <c r="D186" s="152">
        <v>3.54</v>
      </c>
      <c r="E186" s="152">
        <v>3.55</v>
      </c>
      <c r="F186" s="72">
        <v>12982870</v>
      </c>
      <c r="H186" s="143"/>
    </row>
    <row r="187" spans="1:8">
      <c r="A187" s="70">
        <v>44657</v>
      </c>
      <c r="B187" s="152">
        <v>3.65</v>
      </c>
      <c r="C187" s="152">
        <v>3.65</v>
      </c>
      <c r="D187" s="152">
        <v>3.53</v>
      </c>
      <c r="E187" s="152">
        <v>3.56</v>
      </c>
      <c r="F187" s="72">
        <v>10309660</v>
      </c>
      <c r="H187" s="143"/>
    </row>
    <row r="188" spans="1:8">
      <c r="A188" s="70">
        <v>44656</v>
      </c>
      <c r="B188" s="152">
        <v>3.66</v>
      </c>
      <c r="C188" s="152">
        <v>3.66</v>
      </c>
      <c r="D188" s="152">
        <v>3.61</v>
      </c>
      <c r="E188" s="152">
        <v>3.63</v>
      </c>
      <c r="F188" s="72">
        <v>5381183</v>
      </c>
      <c r="H188" s="143"/>
    </row>
    <row r="189" spans="1:8">
      <c r="A189" s="70">
        <v>44655</v>
      </c>
      <c r="B189" s="152">
        <v>3.7</v>
      </c>
      <c r="C189" s="152">
        <v>3.7</v>
      </c>
      <c r="D189" s="152">
        <v>3.62</v>
      </c>
      <c r="E189" s="152">
        <v>3.66</v>
      </c>
      <c r="F189" s="72">
        <v>10518820</v>
      </c>
      <c r="H189" s="143"/>
    </row>
    <row r="190" spans="1:8">
      <c r="A190" s="70">
        <v>44652</v>
      </c>
      <c r="B190" s="152">
        <v>3.79</v>
      </c>
      <c r="C190" s="152">
        <v>3.79</v>
      </c>
      <c r="D190" s="152">
        <v>3.69</v>
      </c>
      <c r="E190" s="152">
        <v>3.7</v>
      </c>
      <c r="F190" s="72">
        <v>7355990</v>
      </c>
      <c r="H190" s="143"/>
    </row>
    <row r="191" spans="1:8">
      <c r="A191" s="70">
        <v>44651</v>
      </c>
      <c r="B191" s="153">
        <v>3.73</v>
      </c>
      <c r="C191" s="153">
        <v>3.79</v>
      </c>
      <c r="D191" s="153">
        <v>3.73</v>
      </c>
      <c r="E191" s="154">
        <v>3.79</v>
      </c>
      <c r="F191" s="73">
        <v>9933215</v>
      </c>
      <c r="H191" s="143"/>
    </row>
    <row r="192" spans="1:8">
      <c r="A192" s="70">
        <v>44650</v>
      </c>
      <c r="B192" s="152">
        <v>3.76</v>
      </c>
      <c r="C192" s="152">
        <v>3.77</v>
      </c>
      <c r="D192" s="152">
        <v>3.73</v>
      </c>
      <c r="E192" s="152">
        <v>3.74</v>
      </c>
      <c r="F192" s="72">
        <v>5301288</v>
      </c>
      <c r="H192" s="143"/>
    </row>
    <row r="193" spans="1:8">
      <c r="A193" s="70">
        <v>44649</v>
      </c>
      <c r="B193" s="152">
        <v>3.76</v>
      </c>
      <c r="C193" s="152">
        <v>3.79</v>
      </c>
      <c r="D193" s="152">
        <v>3.75</v>
      </c>
      <c r="E193" s="152">
        <v>3.77</v>
      </c>
      <c r="F193" s="72">
        <v>7286471</v>
      </c>
      <c r="H193" s="143"/>
    </row>
    <row r="194" spans="1:8">
      <c r="A194" s="70">
        <v>44648</v>
      </c>
      <c r="B194" s="152">
        <v>3.74</v>
      </c>
      <c r="C194" s="152">
        <v>3.78</v>
      </c>
      <c r="D194" s="152">
        <v>3.73</v>
      </c>
      <c r="E194" s="152">
        <v>3.77</v>
      </c>
      <c r="F194" s="72">
        <v>5692089</v>
      </c>
      <c r="H194" s="143"/>
    </row>
    <row r="195" spans="1:8">
      <c r="A195" s="70">
        <v>44645</v>
      </c>
      <c r="B195" s="152">
        <v>3.74</v>
      </c>
      <c r="C195" s="152">
        <v>3.76</v>
      </c>
      <c r="D195" s="152">
        <v>3.72</v>
      </c>
      <c r="E195" s="152">
        <v>3.73</v>
      </c>
      <c r="F195" s="72">
        <v>4873199</v>
      </c>
      <c r="H195" s="143"/>
    </row>
    <row r="196" spans="1:8">
      <c r="A196" s="70">
        <v>44644</v>
      </c>
      <c r="B196" s="152">
        <v>3.77</v>
      </c>
      <c r="C196" s="152">
        <v>3.77</v>
      </c>
      <c r="D196" s="152">
        <v>3.73</v>
      </c>
      <c r="E196" s="152">
        <v>3.74</v>
      </c>
      <c r="F196" s="72">
        <v>6818763</v>
      </c>
      <c r="H196" s="143"/>
    </row>
    <row r="197" spans="1:8">
      <c r="A197" s="70">
        <v>44643</v>
      </c>
      <c r="B197" s="152">
        <v>3.78</v>
      </c>
      <c r="C197" s="152">
        <v>3.83</v>
      </c>
      <c r="D197" s="152">
        <v>3.76</v>
      </c>
      <c r="E197" s="152">
        <v>3.76</v>
      </c>
      <c r="F197" s="72">
        <v>8987095</v>
      </c>
      <c r="H197" s="143"/>
    </row>
    <row r="198" spans="1:8">
      <c r="A198" s="70">
        <v>44642</v>
      </c>
      <c r="B198" s="152">
        <v>3.75</v>
      </c>
      <c r="C198" s="152">
        <v>3.83</v>
      </c>
      <c r="D198" s="152">
        <v>3.75</v>
      </c>
      <c r="E198" s="152">
        <v>3.79</v>
      </c>
      <c r="F198" s="72">
        <v>8900128</v>
      </c>
      <c r="H198" s="143"/>
    </row>
    <row r="199" spans="1:8">
      <c r="A199" s="70">
        <v>44641</v>
      </c>
      <c r="B199" s="152">
        <v>3.75</v>
      </c>
      <c r="C199" s="152">
        <v>3.79</v>
      </c>
      <c r="D199" s="152">
        <v>3.72</v>
      </c>
      <c r="E199" s="152">
        <v>3.77</v>
      </c>
      <c r="F199" s="72">
        <v>8882852</v>
      </c>
      <c r="H199" s="143"/>
    </row>
    <row r="200" spans="1:8">
      <c r="A200" s="70">
        <v>44638</v>
      </c>
      <c r="B200" s="152">
        <v>3.71</v>
      </c>
      <c r="C200" s="152">
        <v>3.78</v>
      </c>
      <c r="D200" s="152">
        <v>3.68</v>
      </c>
      <c r="E200" s="152">
        <v>3.78</v>
      </c>
      <c r="F200" s="72">
        <v>8622440</v>
      </c>
      <c r="H200" s="143"/>
    </row>
    <row r="201" spans="1:8">
      <c r="A201" s="70">
        <v>44637</v>
      </c>
      <c r="B201" s="152">
        <v>3.7</v>
      </c>
      <c r="C201" s="152">
        <v>3.73</v>
      </c>
      <c r="D201" s="152">
        <v>3.67</v>
      </c>
      <c r="E201" s="152">
        <v>3.67</v>
      </c>
      <c r="F201" s="72">
        <v>5225442</v>
      </c>
      <c r="H201" s="143"/>
    </row>
    <row r="202" spans="1:8">
      <c r="A202" s="70">
        <v>44636</v>
      </c>
      <c r="B202" s="152">
        <v>3.69</v>
      </c>
      <c r="C202" s="152">
        <v>3.71</v>
      </c>
      <c r="D202" s="152">
        <v>3.66</v>
      </c>
      <c r="E202" s="152">
        <v>3.7</v>
      </c>
      <c r="F202" s="72">
        <v>5370840</v>
      </c>
      <c r="H202" s="143"/>
    </row>
    <row r="203" spans="1:8">
      <c r="A203" s="70">
        <v>44635</v>
      </c>
      <c r="B203" s="152">
        <v>3.73</v>
      </c>
      <c r="C203" s="152">
        <v>3.79</v>
      </c>
      <c r="D203" s="152">
        <v>3.66</v>
      </c>
      <c r="E203" s="152">
        <v>3.66</v>
      </c>
      <c r="F203" s="72">
        <v>8431041</v>
      </c>
      <c r="H203" s="143"/>
    </row>
    <row r="204" spans="1:8">
      <c r="A204" s="70">
        <v>44634</v>
      </c>
      <c r="B204" s="152">
        <v>3.68</v>
      </c>
      <c r="C204" s="152">
        <v>3.76</v>
      </c>
      <c r="D204" s="152">
        <v>3.64</v>
      </c>
      <c r="E204" s="152">
        <v>3.72</v>
      </c>
      <c r="F204" s="72">
        <v>9928048</v>
      </c>
      <c r="H204" s="143"/>
    </row>
    <row r="205" spans="1:8">
      <c r="A205" s="70">
        <v>44631</v>
      </c>
      <c r="B205" s="152">
        <v>3.64</v>
      </c>
      <c r="C205" s="152">
        <v>3.69</v>
      </c>
      <c r="D205" s="152">
        <v>3.63</v>
      </c>
      <c r="E205" s="152">
        <v>3.67</v>
      </c>
      <c r="F205" s="72">
        <v>5267377</v>
      </c>
      <c r="H205" s="143"/>
    </row>
    <row r="206" spans="1:8">
      <c r="A206" s="70">
        <v>44630</v>
      </c>
      <c r="B206" s="152">
        <v>3.71</v>
      </c>
      <c r="C206" s="152">
        <v>3.71</v>
      </c>
      <c r="D206" s="152">
        <v>3.63</v>
      </c>
      <c r="E206" s="152">
        <v>3.64</v>
      </c>
      <c r="F206" s="72">
        <v>6042307</v>
      </c>
      <c r="H206" s="143"/>
    </row>
    <row r="207" spans="1:8">
      <c r="A207" s="70">
        <v>44629</v>
      </c>
      <c r="B207" s="152">
        <v>3.7</v>
      </c>
      <c r="C207" s="152">
        <v>3.72</v>
      </c>
      <c r="D207" s="152">
        <v>3.68</v>
      </c>
      <c r="E207" s="152">
        <v>3.7</v>
      </c>
      <c r="F207" s="72">
        <v>11340650</v>
      </c>
      <c r="H207" s="143"/>
    </row>
    <row r="208" spans="1:8">
      <c r="A208" s="70">
        <v>44628</v>
      </c>
      <c r="B208" s="152">
        <v>3.79</v>
      </c>
      <c r="C208" s="152">
        <v>3.79</v>
      </c>
      <c r="D208" s="152">
        <v>3.69</v>
      </c>
      <c r="E208" s="152">
        <v>3.71</v>
      </c>
      <c r="F208" s="72">
        <v>11167580</v>
      </c>
      <c r="H208" s="143"/>
    </row>
    <row r="209" spans="1:8">
      <c r="A209" s="70">
        <v>44627</v>
      </c>
      <c r="B209" s="152">
        <v>3.78</v>
      </c>
      <c r="C209" s="152">
        <v>3.84</v>
      </c>
      <c r="D209" s="152">
        <v>3.64</v>
      </c>
      <c r="E209" s="152">
        <v>3.79</v>
      </c>
      <c r="F209" s="72">
        <v>24766750</v>
      </c>
      <c r="H209" s="143"/>
    </row>
    <row r="210" spans="1:8">
      <c r="A210" s="70">
        <v>44624</v>
      </c>
      <c r="B210" s="152">
        <v>3.67</v>
      </c>
      <c r="C210" s="152">
        <v>3.92</v>
      </c>
      <c r="D210" s="152">
        <v>3.62</v>
      </c>
      <c r="E210" s="152">
        <v>3.78</v>
      </c>
      <c r="F210" s="72">
        <v>18891699</v>
      </c>
      <c r="H210" s="143"/>
    </row>
    <row r="211" spans="1:8">
      <c r="A211" s="70">
        <v>44623</v>
      </c>
      <c r="B211" s="152">
        <v>3.48</v>
      </c>
      <c r="C211" s="152">
        <v>3.7</v>
      </c>
      <c r="D211" s="152">
        <v>3.47</v>
      </c>
      <c r="E211" s="152">
        <v>3.67</v>
      </c>
      <c r="F211" s="72">
        <v>26221109</v>
      </c>
      <c r="H211" s="143"/>
    </row>
    <row r="212" spans="1:8">
      <c r="A212" s="70">
        <v>44622</v>
      </c>
      <c r="B212" s="152">
        <v>3.53</v>
      </c>
      <c r="C212" s="152">
        <v>3.53</v>
      </c>
      <c r="D212" s="152">
        <v>3.46</v>
      </c>
      <c r="E212" s="152">
        <v>3.48</v>
      </c>
      <c r="F212" s="72">
        <v>5492017</v>
      </c>
      <c r="H212" s="143"/>
    </row>
    <row r="213" spans="1:8">
      <c r="A213" s="70">
        <v>44621</v>
      </c>
      <c r="B213" s="152">
        <v>3.45</v>
      </c>
      <c r="C213" s="152">
        <v>3.53</v>
      </c>
      <c r="D213" s="152">
        <v>3.44</v>
      </c>
      <c r="E213" s="152">
        <v>3.49</v>
      </c>
      <c r="F213" s="72">
        <v>10798860</v>
      </c>
      <c r="H213" s="143"/>
    </row>
    <row r="214" spans="1:8">
      <c r="A214" s="70">
        <v>44620</v>
      </c>
      <c r="B214" s="153">
        <v>3.42</v>
      </c>
      <c r="C214" s="153">
        <v>3.44</v>
      </c>
      <c r="D214" s="153">
        <v>3.41</v>
      </c>
      <c r="E214" s="154">
        <v>3.44</v>
      </c>
      <c r="F214" s="73">
        <v>14180640</v>
      </c>
      <c r="H214" s="143"/>
    </row>
    <row r="215" spans="1:8">
      <c r="A215" s="70">
        <v>44617</v>
      </c>
      <c r="B215" s="152">
        <v>3.45</v>
      </c>
      <c r="C215" s="152">
        <v>3.47</v>
      </c>
      <c r="D215" s="152">
        <v>3.44</v>
      </c>
      <c r="E215" s="152">
        <v>3.44</v>
      </c>
      <c r="F215" s="72">
        <v>3191068</v>
      </c>
      <c r="H215" s="143"/>
    </row>
    <row r="216" spans="1:8">
      <c r="A216" s="70">
        <v>44616</v>
      </c>
      <c r="B216" s="152">
        <v>3.41</v>
      </c>
      <c r="C216" s="152">
        <v>3.44</v>
      </c>
      <c r="D216" s="152">
        <v>3.4</v>
      </c>
      <c r="E216" s="152">
        <v>3.42</v>
      </c>
      <c r="F216" s="72">
        <v>7276396</v>
      </c>
      <c r="H216" s="143"/>
    </row>
    <row r="217" spans="1:8">
      <c r="A217" s="70">
        <v>44615</v>
      </c>
      <c r="B217" s="152">
        <v>3.46</v>
      </c>
      <c r="C217" s="152">
        <v>3.47</v>
      </c>
      <c r="D217" s="152">
        <v>3.45</v>
      </c>
      <c r="E217" s="152">
        <v>3.45</v>
      </c>
      <c r="F217" s="72">
        <v>3637979</v>
      </c>
      <c r="H217" s="143"/>
    </row>
    <row r="218" spans="1:8">
      <c r="A218" s="70">
        <v>44614</v>
      </c>
      <c r="B218" s="152">
        <v>3.43</v>
      </c>
      <c r="C218" s="152">
        <v>3.46</v>
      </c>
      <c r="D218" s="152">
        <v>3.42</v>
      </c>
      <c r="E218" s="152">
        <v>3.46</v>
      </c>
      <c r="F218" s="72">
        <v>4153642</v>
      </c>
      <c r="H218" s="143"/>
    </row>
    <row r="219" spans="1:8">
      <c r="A219" s="70">
        <v>44613</v>
      </c>
      <c r="B219" s="152">
        <v>3.44</v>
      </c>
      <c r="C219" s="152">
        <v>3.47</v>
      </c>
      <c r="D219" s="152">
        <v>3.44</v>
      </c>
      <c r="E219" s="152">
        <v>3.45</v>
      </c>
      <c r="F219" s="72">
        <v>11313890</v>
      </c>
      <c r="H219" s="143"/>
    </row>
    <row r="220" spans="1:8">
      <c r="A220" s="70">
        <v>44610</v>
      </c>
      <c r="B220" s="152">
        <v>3.43</v>
      </c>
      <c r="C220" s="152">
        <v>3.47</v>
      </c>
      <c r="D220" s="152">
        <v>3.43</v>
      </c>
      <c r="E220" s="152">
        <v>3.45</v>
      </c>
      <c r="F220" s="72">
        <v>5285411</v>
      </c>
      <c r="H220" s="143"/>
    </row>
    <row r="221" spans="1:8">
      <c r="A221" s="70">
        <v>44609</v>
      </c>
      <c r="B221" s="152">
        <v>3.47</v>
      </c>
      <c r="C221" s="152">
        <v>3.47</v>
      </c>
      <c r="D221" s="152">
        <v>3.39</v>
      </c>
      <c r="E221" s="152">
        <v>3.43</v>
      </c>
      <c r="F221" s="72">
        <v>11688690</v>
      </c>
      <c r="H221" s="143"/>
    </row>
    <row r="222" spans="1:8">
      <c r="A222" s="70">
        <v>44608</v>
      </c>
      <c r="B222" s="152">
        <v>3.41</v>
      </c>
      <c r="C222" s="152">
        <v>3.51</v>
      </c>
      <c r="D222" s="152">
        <v>3.41</v>
      </c>
      <c r="E222" s="152">
        <v>3.44</v>
      </c>
      <c r="F222" s="72">
        <v>11917060</v>
      </c>
      <c r="H222" s="143"/>
    </row>
    <row r="223" spans="1:8">
      <c r="A223" s="70">
        <v>44607</v>
      </c>
      <c r="B223" s="152">
        <v>3.41</v>
      </c>
      <c r="C223" s="152">
        <v>3.46</v>
      </c>
      <c r="D223" s="152">
        <v>3.37</v>
      </c>
      <c r="E223" s="152">
        <v>3.43</v>
      </c>
      <c r="F223" s="72">
        <v>9216175</v>
      </c>
      <c r="H223" s="143"/>
    </row>
    <row r="224" spans="1:8">
      <c r="A224" s="70">
        <v>44606</v>
      </c>
      <c r="B224" s="152">
        <v>3.45</v>
      </c>
      <c r="C224" s="152">
        <v>3.45</v>
      </c>
      <c r="D224" s="152">
        <v>3.34</v>
      </c>
      <c r="E224" s="152">
        <v>3.41</v>
      </c>
      <c r="F224" s="72">
        <v>7308483</v>
      </c>
      <c r="H224" s="143"/>
    </row>
    <row r="225" spans="1:8">
      <c r="A225" s="70">
        <v>44603</v>
      </c>
      <c r="B225" s="152">
        <v>3.57</v>
      </c>
      <c r="C225" s="152">
        <v>3.61</v>
      </c>
      <c r="D225" s="152">
        <v>3.42</v>
      </c>
      <c r="E225" s="152">
        <v>3.46</v>
      </c>
      <c r="F225" s="72">
        <v>14030950</v>
      </c>
      <c r="H225" s="143"/>
    </row>
    <row r="226" spans="1:8">
      <c r="A226" s="70">
        <v>44602</v>
      </c>
      <c r="B226" s="152">
        <v>3.59</v>
      </c>
      <c r="C226" s="152">
        <v>3.65</v>
      </c>
      <c r="D226" s="152">
        <v>3.58</v>
      </c>
      <c r="E226" s="152">
        <v>3.61</v>
      </c>
      <c r="F226" s="72">
        <v>12667180</v>
      </c>
      <c r="H226" s="143"/>
    </row>
    <row r="227" spans="1:8">
      <c r="A227" s="70">
        <v>44601</v>
      </c>
      <c r="B227" s="152">
        <v>3.56</v>
      </c>
      <c r="C227" s="152">
        <v>3.6</v>
      </c>
      <c r="D227" s="152">
        <v>3.56</v>
      </c>
      <c r="E227" s="152">
        <v>3.59</v>
      </c>
      <c r="F227" s="72">
        <v>7617474</v>
      </c>
      <c r="H227" s="143"/>
    </row>
    <row r="228" spans="1:8">
      <c r="A228" s="70">
        <v>44600</v>
      </c>
      <c r="B228" s="152">
        <v>3.55</v>
      </c>
      <c r="C228" s="152">
        <v>3.58</v>
      </c>
      <c r="D228" s="152">
        <v>3.54</v>
      </c>
      <c r="E228" s="152">
        <v>3.56</v>
      </c>
      <c r="F228" s="72">
        <v>7999232</v>
      </c>
      <c r="H228" s="143"/>
    </row>
    <row r="229" spans="1:8">
      <c r="A229" s="70">
        <v>44599</v>
      </c>
      <c r="B229" s="152">
        <v>3.53</v>
      </c>
      <c r="C229" s="152">
        <v>3.58</v>
      </c>
      <c r="D229" s="152">
        <v>3.53</v>
      </c>
      <c r="E229" s="152">
        <v>3.58</v>
      </c>
      <c r="F229" s="72">
        <v>9462997</v>
      </c>
      <c r="H229" s="143"/>
    </row>
    <row r="230" spans="1:8">
      <c r="A230" s="70">
        <v>44596</v>
      </c>
      <c r="B230" s="152">
        <v>3.47</v>
      </c>
      <c r="C230" s="152">
        <v>3.56</v>
      </c>
      <c r="D230" s="152">
        <v>3.47</v>
      </c>
      <c r="E230" s="152">
        <v>3.52</v>
      </c>
      <c r="F230" s="72">
        <v>4803792</v>
      </c>
      <c r="H230" s="143"/>
    </row>
    <row r="231" spans="1:8">
      <c r="A231" s="70">
        <v>44595</v>
      </c>
      <c r="B231" s="152">
        <v>3.56</v>
      </c>
      <c r="C231" s="152">
        <v>3.57</v>
      </c>
      <c r="D231" s="152">
        <v>3.42</v>
      </c>
      <c r="E231" s="152">
        <v>3.54</v>
      </c>
      <c r="F231" s="72">
        <v>10805470</v>
      </c>
      <c r="H231" s="143"/>
    </row>
    <row r="232" spans="1:8">
      <c r="A232" s="70">
        <v>44594</v>
      </c>
      <c r="B232" s="152">
        <v>3.5</v>
      </c>
      <c r="C232" s="152">
        <v>3.63</v>
      </c>
      <c r="D232" s="152">
        <v>3.5</v>
      </c>
      <c r="E232" s="152">
        <v>3.57</v>
      </c>
      <c r="F232" s="72">
        <v>20742070</v>
      </c>
      <c r="H232" s="143"/>
    </row>
    <row r="233" spans="1:8">
      <c r="A233" s="70">
        <v>44593</v>
      </c>
      <c r="B233" s="152">
        <v>3.41</v>
      </c>
      <c r="C233" s="152">
        <v>3.54</v>
      </c>
      <c r="D233" s="152">
        <v>3.39</v>
      </c>
      <c r="E233" s="152">
        <v>3.49</v>
      </c>
      <c r="F233" s="72">
        <v>13831470</v>
      </c>
      <c r="H233" s="143"/>
    </row>
    <row r="234" spans="1:8">
      <c r="A234" s="70">
        <v>44592</v>
      </c>
      <c r="B234" s="153">
        <v>3.37</v>
      </c>
      <c r="C234" s="153">
        <v>3.46</v>
      </c>
      <c r="D234" s="153">
        <v>3.37</v>
      </c>
      <c r="E234" s="154">
        <v>3.45</v>
      </c>
      <c r="F234" s="73">
        <v>14290810</v>
      </c>
      <c r="H234" s="143"/>
    </row>
    <row r="235" spans="1:8">
      <c r="A235" s="70">
        <v>44589</v>
      </c>
      <c r="B235" s="152">
        <v>3.37</v>
      </c>
      <c r="C235" s="152">
        <v>3.4</v>
      </c>
      <c r="D235" s="152">
        <v>3.36</v>
      </c>
      <c r="E235" s="152">
        <v>3.4</v>
      </c>
      <c r="F235" s="72">
        <v>7556203</v>
      </c>
      <c r="H235" s="143"/>
    </row>
    <row r="236" spans="1:8">
      <c r="A236" s="70">
        <v>44588</v>
      </c>
      <c r="B236" s="152">
        <v>3.35</v>
      </c>
      <c r="C236" s="152">
        <v>3.38</v>
      </c>
      <c r="D236" s="152">
        <v>3.33</v>
      </c>
      <c r="E236" s="152">
        <v>3.36</v>
      </c>
      <c r="F236" s="72">
        <v>6890927</v>
      </c>
      <c r="H236" s="143"/>
    </row>
    <row r="237" spans="1:8">
      <c r="A237" s="70">
        <v>44587</v>
      </c>
      <c r="B237" s="152">
        <v>3.34</v>
      </c>
      <c r="C237" s="152">
        <v>3.37</v>
      </c>
      <c r="D237" s="152">
        <v>3.32</v>
      </c>
      <c r="E237" s="152">
        <v>3.37</v>
      </c>
      <c r="F237" s="72">
        <v>6827832</v>
      </c>
      <c r="H237" s="143"/>
    </row>
    <row r="238" spans="1:8">
      <c r="A238" s="70">
        <v>44586</v>
      </c>
      <c r="B238" s="152">
        <v>3.34</v>
      </c>
      <c r="C238" s="152">
        <v>3.35</v>
      </c>
      <c r="D238" s="152">
        <v>3.32</v>
      </c>
      <c r="E238" s="152">
        <v>3.33</v>
      </c>
      <c r="F238" s="72">
        <v>7249104</v>
      </c>
      <c r="H238" s="143"/>
    </row>
    <row r="239" spans="1:8">
      <c r="A239" s="70">
        <v>44585</v>
      </c>
      <c r="B239" s="152">
        <v>3.36</v>
      </c>
      <c r="C239" s="152">
        <v>3.38</v>
      </c>
      <c r="D239" s="152">
        <v>3.34</v>
      </c>
      <c r="E239" s="152">
        <v>3.35</v>
      </c>
      <c r="F239" s="72">
        <v>3474858</v>
      </c>
      <c r="H239" s="143"/>
    </row>
    <row r="240" spans="1:8">
      <c r="A240" s="70">
        <v>44582</v>
      </c>
      <c r="B240" s="152">
        <v>3.37</v>
      </c>
      <c r="C240" s="152">
        <v>3.38</v>
      </c>
      <c r="D240" s="152">
        <v>3.36</v>
      </c>
      <c r="E240" s="152">
        <v>3.38</v>
      </c>
      <c r="F240" s="72">
        <v>5679061</v>
      </c>
      <c r="H240" s="143"/>
    </row>
    <row r="241" spans="1:8">
      <c r="A241" s="70">
        <v>44581</v>
      </c>
      <c r="B241" s="152">
        <v>3.37</v>
      </c>
      <c r="C241" s="152">
        <v>3.39</v>
      </c>
      <c r="D241" s="152">
        <v>3.37</v>
      </c>
      <c r="E241" s="152">
        <v>3.37</v>
      </c>
      <c r="F241" s="72">
        <v>3376836</v>
      </c>
      <c r="H241" s="143"/>
    </row>
    <row r="242" spans="1:8">
      <c r="A242" s="70">
        <v>44580</v>
      </c>
      <c r="B242" s="152">
        <v>3.37</v>
      </c>
      <c r="C242" s="152">
        <v>3.38</v>
      </c>
      <c r="D242" s="152">
        <v>3.35</v>
      </c>
      <c r="E242" s="152">
        <v>3.36</v>
      </c>
      <c r="F242" s="72">
        <v>2613659</v>
      </c>
      <c r="H242" s="143"/>
    </row>
    <row r="243" spans="1:8">
      <c r="A243" s="70">
        <v>44579</v>
      </c>
      <c r="B243" s="152">
        <v>3.36</v>
      </c>
      <c r="C243" s="152">
        <v>3.4</v>
      </c>
      <c r="D243" s="152">
        <v>3.36</v>
      </c>
      <c r="E243" s="152">
        <v>3.37</v>
      </c>
      <c r="F243" s="72">
        <v>4759277</v>
      </c>
      <c r="H243" s="143"/>
    </row>
    <row r="244" spans="1:8">
      <c r="A244" s="70">
        <v>44578</v>
      </c>
      <c r="B244" s="152">
        <v>3.37</v>
      </c>
      <c r="C244" s="152">
        <v>3.41</v>
      </c>
      <c r="D244" s="152">
        <v>3.36</v>
      </c>
      <c r="E244" s="152">
        <v>3.36</v>
      </c>
      <c r="F244" s="72">
        <v>6096462</v>
      </c>
      <c r="H244" s="143"/>
    </row>
    <row r="245" spans="1:8">
      <c r="A245" s="70">
        <v>44575</v>
      </c>
      <c r="B245" s="152">
        <v>3.36</v>
      </c>
      <c r="C245" s="152">
        <v>3.38</v>
      </c>
      <c r="D245" s="152">
        <v>3.36</v>
      </c>
      <c r="E245" s="152">
        <v>3.37</v>
      </c>
      <c r="F245" s="72">
        <v>1318280</v>
      </c>
      <c r="H245" s="143"/>
    </row>
    <row r="246" spans="1:8">
      <c r="A246" s="70">
        <v>44574</v>
      </c>
      <c r="B246" s="152">
        <v>3.36</v>
      </c>
      <c r="C246" s="152">
        <v>3.37</v>
      </c>
      <c r="D246" s="152">
        <v>3.35</v>
      </c>
      <c r="E246" s="152">
        <v>3.37</v>
      </c>
      <c r="F246" s="72">
        <v>2861588</v>
      </c>
      <c r="H246" s="143"/>
    </row>
    <row r="247" spans="1:8">
      <c r="A247" s="70">
        <v>44573</v>
      </c>
      <c r="B247" s="152">
        <v>3.38</v>
      </c>
      <c r="C247" s="152">
        <v>3.39</v>
      </c>
      <c r="D247" s="152">
        <v>3.36</v>
      </c>
      <c r="E247" s="152">
        <v>3.38</v>
      </c>
      <c r="F247" s="72">
        <v>2891737</v>
      </c>
      <c r="H247" s="143"/>
    </row>
    <row r="248" spans="1:8">
      <c r="A248" s="70">
        <v>44572</v>
      </c>
      <c r="B248" s="152">
        <v>3.39</v>
      </c>
      <c r="C248" s="152">
        <v>3.39</v>
      </c>
      <c r="D248" s="152">
        <v>3.34</v>
      </c>
      <c r="E248" s="152">
        <v>3.38</v>
      </c>
      <c r="F248" s="72">
        <v>2274635</v>
      </c>
      <c r="H248" s="143"/>
    </row>
    <row r="249" spans="1:8">
      <c r="A249" s="70">
        <v>44571</v>
      </c>
      <c r="B249" s="152">
        <v>3.42</v>
      </c>
      <c r="C249" s="152">
        <v>3.42</v>
      </c>
      <c r="D249" s="152">
        <v>3.37</v>
      </c>
      <c r="E249" s="152">
        <v>3.37</v>
      </c>
      <c r="F249" s="72">
        <v>2648875</v>
      </c>
      <c r="H249" s="143"/>
    </row>
    <row r="250" spans="1:8">
      <c r="A250" s="70">
        <v>44568</v>
      </c>
      <c r="B250" s="152">
        <v>3.39</v>
      </c>
      <c r="C250" s="152">
        <v>3.45</v>
      </c>
      <c r="D250" s="152">
        <v>3.38</v>
      </c>
      <c r="E250" s="152">
        <v>3.4</v>
      </c>
      <c r="F250" s="72">
        <v>6542266</v>
      </c>
      <c r="H250" s="143"/>
    </row>
    <row r="251" spans="1:8">
      <c r="A251" s="70">
        <v>44567</v>
      </c>
      <c r="B251" s="152">
        <v>3.35</v>
      </c>
      <c r="C251" s="152">
        <v>3.39</v>
      </c>
      <c r="D251" s="152">
        <v>3.33</v>
      </c>
      <c r="E251" s="152">
        <v>3.39</v>
      </c>
      <c r="F251" s="72">
        <v>7641154</v>
      </c>
      <c r="H251" s="143"/>
    </row>
    <row r="252" spans="1:8">
      <c r="A252" s="70">
        <v>44566</v>
      </c>
      <c r="B252" s="152">
        <v>3.36</v>
      </c>
      <c r="C252" s="152">
        <v>3.36</v>
      </c>
      <c r="D252" s="152">
        <v>3.35</v>
      </c>
      <c r="E252" s="152">
        <v>3.35</v>
      </c>
      <c r="F252" s="72">
        <v>368563</v>
      </c>
      <c r="H252" s="143"/>
    </row>
    <row r="253" spans="1:8">
      <c r="A253" s="70">
        <v>44565</v>
      </c>
      <c r="B253" s="152">
        <v>3.38</v>
      </c>
      <c r="C253" s="152">
        <v>3.4</v>
      </c>
      <c r="D253" s="152">
        <v>3.35</v>
      </c>
      <c r="E253" s="152">
        <v>3.35</v>
      </c>
      <c r="F253" s="72">
        <v>5801067</v>
      </c>
      <c r="H253" s="143"/>
    </row>
    <row r="254" spans="1:8">
      <c r="A254" s="70">
        <v>44564</v>
      </c>
      <c r="B254" s="152">
        <v>3.38</v>
      </c>
      <c r="C254" s="152">
        <v>3.39</v>
      </c>
      <c r="D254" s="152">
        <v>3.37</v>
      </c>
      <c r="E254" s="152">
        <v>3.37</v>
      </c>
      <c r="F254" s="72">
        <v>2850448</v>
      </c>
      <c r="H254" s="143"/>
    </row>
    <row r="255" spans="1:8">
      <c r="A255" s="70">
        <v>44560</v>
      </c>
      <c r="B255" s="153">
        <v>3.39</v>
      </c>
      <c r="C255" s="153">
        <v>3.4</v>
      </c>
      <c r="D255" s="153">
        <v>3.38</v>
      </c>
      <c r="E255" s="154">
        <v>3.4</v>
      </c>
      <c r="F255" s="73">
        <v>924014</v>
      </c>
      <c r="H255" s="143"/>
    </row>
    <row r="256" spans="1:8">
      <c r="A256" s="70">
        <v>44559</v>
      </c>
      <c r="B256" s="152">
        <v>3.4</v>
      </c>
      <c r="C256" s="152">
        <v>3.4</v>
      </c>
      <c r="D256" s="152">
        <v>3.38</v>
      </c>
      <c r="E256" s="152">
        <v>3.4</v>
      </c>
      <c r="F256" s="72">
        <v>1312778</v>
      </c>
      <c r="H256" s="143"/>
    </row>
    <row r="257" spans="1:8">
      <c r="A257" s="70">
        <v>44558</v>
      </c>
      <c r="B257" s="152">
        <v>3.39</v>
      </c>
      <c r="C257" s="152">
        <v>3.42</v>
      </c>
      <c r="D257" s="152">
        <v>3.37</v>
      </c>
      <c r="E257" s="152">
        <v>3.39</v>
      </c>
      <c r="F257" s="72">
        <v>3998164</v>
      </c>
      <c r="H257" s="143"/>
    </row>
    <row r="258" spans="1:8">
      <c r="A258" s="70">
        <v>44557</v>
      </c>
      <c r="B258" s="152">
        <v>3.37</v>
      </c>
      <c r="C258" s="152">
        <v>3.39</v>
      </c>
      <c r="D258" s="152">
        <v>3.36</v>
      </c>
      <c r="E258" s="152">
        <v>3.37</v>
      </c>
      <c r="F258" s="72">
        <v>3186096</v>
      </c>
      <c r="H258" s="143"/>
    </row>
    <row r="259" spans="1:8">
      <c r="A259" s="70">
        <v>44553</v>
      </c>
      <c r="B259" s="152">
        <v>3.43</v>
      </c>
      <c r="C259" s="152">
        <v>3.44</v>
      </c>
      <c r="D259" s="152">
        <v>3.41</v>
      </c>
      <c r="E259" s="152">
        <v>3.43</v>
      </c>
      <c r="F259" s="72">
        <v>6382831</v>
      </c>
      <c r="H259" s="143"/>
    </row>
    <row r="260" spans="1:8">
      <c r="A260" s="70">
        <v>44552</v>
      </c>
      <c r="B260" s="152">
        <v>3.4</v>
      </c>
      <c r="C260" s="152">
        <v>3.44</v>
      </c>
      <c r="D260" s="152">
        <v>3.35</v>
      </c>
      <c r="E260" s="152">
        <v>3.43</v>
      </c>
      <c r="F260" s="72">
        <v>6443606</v>
      </c>
      <c r="H260" s="143"/>
    </row>
    <row r="261" spans="1:8">
      <c r="A261" s="70">
        <v>44551</v>
      </c>
      <c r="B261" s="152">
        <v>3.35</v>
      </c>
      <c r="C261" s="152">
        <v>3.4</v>
      </c>
      <c r="D261" s="152">
        <v>3.33</v>
      </c>
      <c r="E261" s="152">
        <v>3.38</v>
      </c>
      <c r="F261" s="72">
        <v>4290348</v>
      </c>
      <c r="H261" s="143"/>
    </row>
    <row r="262" spans="1:8">
      <c r="A262" s="70">
        <v>44550</v>
      </c>
      <c r="B262" s="152">
        <v>3.33</v>
      </c>
      <c r="C262" s="152">
        <v>3.35</v>
      </c>
      <c r="D262" s="152">
        <v>3.3</v>
      </c>
      <c r="E262" s="152">
        <v>3.35</v>
      </c>
      <c r="F262" s="72">
        <v>5107500</v>
      </c>
      <c r="H262" s="143"/>
    </row>
    <row r="263" spans="1:8">
      <c r="A263" s="70">
        <v>44546</v>
      </c>
      <c r="B263" s="152">
        <v>3.38</v>
      </c>
      <c r="C263" s="152">
        <v>3.4</v>
      </c>
      <c r="D263" s="152">
        <v>3.3</v>
      </c>
      <c r="E263" s="152">
        <v>3.3</v>
      </c>
      <c r="F263" s="72">
        <v>8702098</v>
      </c>
      <c r="H263" s="143"/>
    </row>
    <row r="264" spans="1:8">
      <c r="A264" s="70">
        <v>44545</v>
      </c>
      <c r="B264" s="152">
        <v>3.46</v>
      </c>
      <c r="C264" s="152">
        <v>3.46</v>
      </c>
      <c r="D264" s="152">
        <v>3.36</v>
      </c>
      <c r="E264" s="152">
        <v>3.38</v>
      </c>
      <c r="F264" s="72">
        <v>7403177</v>
      </c>
      <c r="H264" s="143"/>
    </row>
    <row r="265" spans="1:8">
      <c r="A265" s="70">
        <v>44544</v>
      </c>
      <c r="B265" s="152">
        <v>3.49</v>
      </c>
      <c r="C265" s="152">
        <v>3.49</v>
      </c>
      <c r="D265" s="152">
        <v>3.42</v>
      </c>
      <c r="E265" s="152">
        <v>3.45</v>
      </c>
      <c r="F265" s="72">
        <v>4021714</v>
      </c>
      <c r="H265" s="143"/>
    </row>
    <row r="266" spans="1:8">
      <c r="A266" s="70">
        <v>44543</v>
      </c>
      <c r="B266" s="152">
        <v>3.5</v>
      </c>
      <c r="C266" s="152">
        <v>3.5</v>
      </c>
      <c r="D266" s="152">
        <v>3.47</v>
      </c>
      <c r="E266" s="152">
        <v>3.49</v>
      </c>
      <c r="F266" s="72">
        <v>2234629</v>
      </c>
      <c r="H266" s="143"/>
    </row>
    <row r="267" spans="1:8">
      <c r="A267" s="70">
        <v>44539</v>
      </c>
      <c r="B267" s="152">
        <v>3.48</v>
      </c>
      <c r="C267" s="152">
        <v>3.6</v>
      </c>
      <c r="D267" s="152">
        <v>3.47</v>
      </c>
      <c r="E267" s="152">
        <v>3.53</v>
      </c>
      <c r="F267" s="72">
        <v>12100990</v>
      </c>
      <c r="H267" s="143"/>
    </row>
    <row r="268" spans="1:8">
      <c r="A268" s="70">
        <v>44538</v>
      </c>
      <c r="B268" s="152">
        <v>3.47</v>
      </c>
      <c r="C268" s="152">
        <v>3.47</v>
      </c>
      <c r="D268" s="152">
        <v>3.42</v>
      </c>
      <c r="E268" s="152">
        <v>3.46</v>
      </c>
      <c r="F268" s="72">
        <v>4233058</v>
      </c>
      <c r="H268" s="143"/>
    </row>
    <row r="269" spans="1:8">
      <c r="A269" s="70">
        <v>44537</v>
      </c>
      <c r="B269" s="152">
        <v>3.46</v>
      </c>
      <c r="C269" s="152">
        <v>3.5</v>
      </c>
      <c r="D269" s="152">
        <v>3.45</v>
      </c>
      <c r="E269" s="152">
        <v>3.45</v>
      </c>
      <c r="F269" s="72">
        <v>4697575</v>
      </c>
      <c r="H269" s="143"/>
    </row>
    <row r="270" spans="1:8">
      <c r="A270" s="70">
        <v>44536</v>
      </c>
      <c r="B270" s="152">
        <v>3.24</v>
      </c>
      <c r="C270" s="152">
        <v>3.5</v>
      </c>
      <c r="D270" s="152">
        <v>3.24</v>
      </c>
      <c r="E270" s="152">
        <v>3.45</v>
      </c>
      <c r="F270" s="72">
        <v>19523840</v>
      </c>
      <c r="H270" s="143"/>
    </row>
    <row r="271" spans="1:8">
      <c r="A271" s="70">
        <v>44530</v>
      </c>
      <c r="B271" s="153">
        <v>3.24</v>
      </c>
      <c r="C271" s="153">
        <v>3.25</v>
      </c>
      <c r="D271" s="153">
        <v>3.18</v>
      </c>
      <c r="E271" s="154">
        <v>3.22</v>
      </c>
      <c r="F271" s="73">
        <v>7326623</v>
      </c>
      <c r="H271" s="143"/>
    </row>
    <row r="272" spans="1:8">
      <c r="A272" s="70">
        <v>44529</v>
      </c>
      <c r="B272" s="152">
        <v>3.12</v>
      </c>
      <c r="C272" s="152">
        <v>3.26</v>
      </c>
      <c r="D272" s="152">
        <v>3.12</v>
      </c>
      <c r="E272" s="152">
        <v>3.24</v>
      </c>
      <c r="F272" s="72">
        <v>8480316</v>
      </c>
      <c r="H272" s="143"/>
    </row>
    <row r="273" spans="1:8">
      <c r="A273" s="70">
        <v>44525</v>
      </c>
      <c r="B273" s="152">
        <v>3.28</v>
      </c>
      <c r="C273" s="152">
        <v>3.29</v>
      </c>
      <c r="D273" s="152">
        <v>3.24</v>
      </c>
      <c r="E273" s="152">
        <v>3.27</v>
      </c>
      <c r="F273" s="72">
        <v>5863148</v>
      </c>
      <c r="H273" s="143"/>
    </row>
    <row r="274" spans="1:8">
      <c r="A274" s="70">
        <v>44524</v>
      </c>
      <c r="B274" s="152">
        <v>3.26</v>
      </c>
      <c r="C274" s="152">
        <v>3.27</v>
      </c>
      <c r="D274" s="152">
        <v>3.24</v>
      </c>
      <c r="E274" s="152">
        <v>3.24</v>
      </c>
      <c r="F274" s="72">
        <v>5483513</v>
      </c>
      <c r="H274" s="143"/>
    </row>
    <row r="275" spans="1:8">
      <c r="A275" s="70">
        <v>44523</v>
      </c>
      <c r="B275" s="152">
        <v>3.29</v>
      </c>
      <c r="C275" s="152">
        <v>3.31</v>
      </c>
      <c r="D275" s="152">
        <v>3.23</v>
      </c>
      <c r="E275" s="152">
        <v>3.25</v>
      </c>
      <c r="F275" s="72">
        <v>11240600</v>
      </c>
      <c r="H275" s="143"/>
    </row>
    <row r="276" spans="1:8">
      <c r="A276" s="70">
        <v>44522</v>
      </c>
      <c r="B276" s="152">
        <v>3.4</v>
      </c>
      <c r="C276" s="152">
        <v>3.4</v>
      </c>
      <c r="D276" s="152">
        <v>3.23</v>
      </c>
      <c r="E276" s="152">
        <v>3.3</v>
      </c>
      <c r="F276" s="72">
        <v>9986041</v>
      </c>
      <c r="H276" s="143"/>
    </row>
    <row r="277" spans="1:8">
      <c r="A277" s="70">
        <v>44518</v>
      </c>
      <c r="B277" s="152">
        <v>3.36</v>
      </c>
      <c r="C277" s="152">
        <v>3.4</v>
      </c>
      <c r="D277" s="152">
        <v>3.36</v>
      </c>
      <c r="E277" s="152">
        <v>3.38</v>
      </c>
      <c r="F277" s="72">
        <v>1704419</v>
      </c>
      <c r="H277" s="143"/>
    </row>
    <row r="278" spans="1:8">
      <c r="A278" s="70">
        <v>44517</v>
      </c>
      <c r="B278" s="152">
        <v>3.41</v>
      </c>
      <c r="C278" s="152">
        <v>3.43</v>
      </c>
      <c r="D278" s="152">
        <v>3.37</v>
      </c>
      <c r="E278" s="152">
        <v>3.39</v>
      </c>
      <c r="F278" s="72">
        <v>8816361</v>
      </c>
      <c r="H278" s="143"/>
    </row>
    <row r="279" spans="1:8">
      <c r="A279" s="70">
        <v>44516</v>
      </c>
      <c r="B279" s="152">
        <v>3.4</v>
      </c>
      <c r="C279" s="152">
        <v>3.45</v>
      </c>
      <c r="D279" s="152">
        <v>3.35</v>
      </c>
      <c r="E279" s="152">
        <v>3.38</v>
      </c>
      <c r="F279" s="72">
        <v>8948883</v>
      </c>
      <c r="H279" s="143"/>
    </row>
    <row r="280" spans="1:8">
      <c r="A280" s="70">
        <v>44515</v>
      </c>
      <c r="B280" s="152">
        <v>3.46</v>
      </c>
      <c r="C280" s="152">
        <v>3.51</v>
      </c>
      <c r="D280" s="152">
        <v>3.4</v>
      </c>
      <c r="E280" s="152">
        <v>3.4</v>
      </c>
      <c r="F280" s="72">
        <v>22197359</v>
      </c>
      <c r="H280" s="143"/>
    </row>
    <row r="281" spans="1:8">
      <c r="A281" s="70">
        <v>44511</v>
      </c>
      <c r="B281" s="152">
        <v>3.28</v>
      </c>
      <c r="C281" s="152">
        <v>3.32</v>
      </c>
      <c r="D281" s="152">
        <v>3.28</v>
      </c>
      <c r="E281" s="152">
        <v>3.31</v>
      </c>
      <c r="F281" s="72">
        <v>12548020</v>
      </c>
      <c r="H281" s="143"/>
    </row>
    <row r="282" spans="1:8">
      <c r="A282" s="70">
        <v>44510</v>
      </c>
      <c r="B282" s="152">
        <v>3.22</v>
      </c>
      <c r="C282" s="152">
        <v>3.35</v>
      </c>
      <c r="D282" s="152">
        <v>3.2</v>
      </c>
      <c r="E282" s="152">
        <v>3.28</v>
      </c>
      <c r="F282" s="72">
        <v>26476289</v>
      </c>
      <c r="H282" s="143"/>
    </row>
    <row r="283" spans="1:8">
      <c r="A283" s="70">
        <v>44509</v>
      </c>
      <c r="B283" s="152">
        <v>3.04</v>
      </c>
      <c r="C283" s="152">
        <v>3.21</v>
      </c>
      <c r="D283" s="152">
        <v>3.04</v>
      </c>
      <c r="E283" s="152">
        <v>3.2</v>
      </c>
      <c r="F283" s="72">
        <v>36284781</v>
      </c>
      <c r="H283" s="143"/>
    </row>
    <row r="284" spans="1:8">
      <c r="A284" s="70">
        <v>44508</v>
      </c>
      <c r="B284" s="152">
        <v>3.03</v>
      </c>
      <c r="C284" s="152">
        <v>3.07</v>
      </c>
      <c r="D284" s="152">
        <v>3.01</v>
      </c>
      <c r="E284" s="152">
        <v>3.06</v>
      </c>
      <c r="F284" s="72">
        <v>18536090</v>
      </c>
      <c r="H284" s="143"/>
    </row>
    <row r="285" spans="1:8">
      <c r="A285" s="70">
        <v>44504</v>
      </c>
      <c r="B285" s="152">
        <v>3.01</v>
      </c>
      <c r="C285" s="152">
        <v>3.02</v>
      </c>
      <c r="D285" s="152">
        <v>2.99</v>
      </c>
      <c r="E285" s="152">
        <v>3</v>
      </c>
      <c r="F285" s="72">
        <v>22292430</v>
      </c>
      <c r="H285" s="143"/>
    </row>
    <row r="286" spans="1:8">
      <c r="A286" s="70">
        <v>44503</v>
      </c>
      <c r="B286" s="152">
        <v>3.02</v>
      </c>
      <c r="C286" s="152">
        <v>3.03</v>
      </c>
      <c r="D286" s="152">
        <v>3</v>
      </c>
      <c r="E286" s="152">
        <v>3.01</v>
      </c>
      <c r="F286" s="72">
        <v>7131186</v>
      </c>
      <c r="H286" s="143"/>
    </row>
    <row r="287" spans="1:8">
      <c r="A287" s="70">
        <v>44502</v>
      </c>
      <c r="B287" s="152">
        <v>3.05</v>
      </c>
      <c r="C287" s="152">
        <v>3.05</v>
      </c>
      <c r="D287" s="152">
        <v>3.01</v>
      </c>
      <c r="E287" s="152">
        <v>3.02</v>
      </c>
      <c r="F287" s="72">
        <v>8105481</v>
      </c>
      <c r="H287" s="143"/>
    </row>
    <row r="288" spans="1:8">
      <c r="A288" s="70">
        <v>44501</v>
      </c>
      <c r="B288" s="152">
        <v>3.01</v>
      </c>
      <c r="C288" s="152">
        <v>3.07</v>
      </c>
      <c r="D288" s="152">
        <v>3</v>
      </c>
      <c r="E288" s="152">
        <v>3.05</v>
      </c>
      <c r="F288" s="72">
        <v>16937631</v>
      </c>
      <c r="H288" s="143"/>
    </row>
    <row r="289" spans="1:8">
      <c r="A289" s="70">
        <v>44497</v>
      </c>
      <c r="B289" s="153">
        <v>2.99</v>
      </c>
      <c r="C289" s="153">
        <v>3.04</v>
      </c>
      <c r="D289" s="153">
        <v>2.97</v>
      </c>
      <c r="E289" s="154">
        <v>2.98</v>
      </c>
      <c r="F289" s="73">
        <v>14576750</v>
      </c>
      <c r="H289" s="143"/>
    </row>
    <row r="290" spans="1:8">
      <c r="A290" s="70">
        <v>44496</v>
      </c>
      <c r="B290" s="152">
        <v>3</v>
      </c>
      <c r="C290" s="152">
        <v>3.02</v>
      </c>
      <c r="D290" s="152">
        <v>2.98</v>
      </c>
      <c r="E290" s="152">
        <v>3</v>
      </c>
      <c r="F290" s="72">
        <v>5666635</v>
      </c>
      <c r="H290" s="143"/>
    </row>
    <row r="291" spans="1:8">
      <c r="A291" s="70">
        <v>44495</v>
      </c>
      <c r="B291" s="152">
        <v>2.96</v>
      </c>
      <c r="C291" s="152">
        <v>3.02</v>
      </c>
      <c r="D291" s="152">
        <v>2.95</v>
      </c>
      <c r="E291" s="152">
        <v>3.02</v>
      </c>
      <c r="F291" s="72">
        <v>25767859</v>
      </c>
      <c r="H291" s="143"/>
    </row>
    <row r="292" spans="1:8">
      <c r="A292" s="70">
        <v>44494</v>
      </c>
      <c r="B292" s="152">
        <v>2.95</v>
      </c>
      <c r="C292" s="152">
        <v>2.97</v>
      </c>
      <c r="D292" s="152">
        <v>2.93</v>
      </c>
      <c r="E292" s="152">
        <v>2.96</v>
      </c>
      <c r="F292" s="72">
        <v>8920817</v>
      </c>
      <c r="H292" s="143"/>
    </row>
    <row r="293" spans="1:8">
      <c r="A293" s="70">
        <v>44489</v>
      </c>
      <c r="B293" s="152">
        <v>2.91</v>
      </c>
      <c r="C293" s="152">
        <v>2.99</v>
      </c>
      <c r="D293" s="152">
        <v>2.9</v>
      </c>
      <c r="E293" s="152">
        <v>2.97</v>
      </c>
      <c r="F293" s="72">
        <v>19672359</v>
      </c>
      <c r="H293" s="143"/>
    </row>
    <row r="294" spans="1:8">
      <c r="A294" s="70">
        <v>44488</v>
      </c>
      <c r="B294" s="152">
        <v>2.91</v>
      </c>
      <c r="C294" s="152">
        <v>2.92</v>
      </c>
      <c r="D294" s="152">
        <v>2.88</v>
      </c>
      <c r="E294" s="152">
        <v>2.91</v>
      </c>
      <c r="F294" s="72">
        <v>9096930</v>
      </c>
      <c r="H294" s="143"/>
    </row>
    <row r="295" spans="1:8">
      <c r="A295" s="70">
        <v>44487</v>
      </c>
      <c r="B295" s="152">
        <v>2.94</v>
      </c>
      <c r="C295" s="152">
        <v>2.94</v>
      </c>
      <c r="D295" s="152">
        <v>2.89</v>
      </c>
      <c r="E295" s="152">
        <v>2.91</v>
      </c>
      <c r="F295" s="72">
        <v>8678348</v>
      </c>
      <c r="H295" s="143"/>
    </row>
    <row r="296" spans="1:8">
      <c r="A296" s="70">
        <v>44483</v>
      </c>
      <c r="B296" s="152">
        <v>2.96</v>
      </c>
      <c r="C296" s="152">
        <v>2.99</v>
      </c>
      <c r="D296" s="152">
        <v>2.96</v>
      </c>
      <c r="E296" s="152">
        <v>2.97</v>
      </c>
      <c r="F296" s="72">
        <v>7552294</v>
      </c>
      <c r="H296" s="143"/>
    </row>
    <row r="297" spans="1:8">
      <c r="A297" s="70">
        <v>44482</v>
      </c>
      <c r="B297" s="152">
        <v>2.99</v>
      </c>
      <c r="C297" s="152">
        <v>3.01</v>
      </c>
      <c r="D297" s="152">
        <v>2.95</v>
      </c>
      <c r="E297" s="152">
        <v>2.96</v>
      </c>
      <c r="F297" s="72">
        <v>10932300</v>
      </c>
      <c r="H297" s="143"/>
    </row>
    <row r="298" spans="1:8">
      <c r="A298" s="70">
        <v>44481</v>
      </c>
      <c r="B298" s="152">
        <v>3.03</v>
      </c>
      <c r="C298" s="152">
        <v>3.05</v>
      </c>
      <c r="D298" s="152">
        <v>2.98</v>
      </c>
      <c r="E298" s="152">
        <v>2.99</v>
      </c>
      <c r="F298" s="72">
        <v>14915910</v>
      </c>
      <c r="H298" s="143"/>
    </row>
    <row r="299" spans="1:8">
      <c r="A299" s="70">
        <v>44480</v>
      </c>
      <c r="B299" s="152">
        <v>3.04</v>
      </c>
      <c r="C299" s="152">
        <v>3.07</v>
      </c>
      <c r="D299" s="152">
        <v>3</v>
      </c>
      <c r="E299" s="152">
        <v>3.04</v>
      </c>
      <c r="F299" s="72">
        <v>93012172</v>
      </c>
      <c r="H299" s="143"/>
    </row>
    <row r="300" spans="1:8">
      <c r="A300" s="70">
        <v>44476</v>
      </c>
      <c r="B300" s="152">
        <v>2.95</v>
      </c>
      <c r="C300" s="152">
        <v>3.05</v>
      </c>
      <c r="D300" s="152">
        <v>2.93</v>
      </c>
      <c r="E300" s="152">
        <v>3.01</v>
      </c>
      <c r="F300" s="72">
        <v>60455312</v>
      </c>
      <c r="H300" s="143"/>
    </row>
    <row r="301" spans="1:8">
      <c r="A301" s="70">
        <v>44475</v>
      </c>
      <c r="B301" s="152">
        <v>2.86</v>
      </c>
      <c r="C301" s="152">
        <v>2.97</v>
      </c>
      <c r="D301" s="152">
        <v>2.82</v>
      </c>
      <c r="E301" s="152">
        <v>2.94</v>
      </c>
      <c r="F301" s="72">
        <v>64307961</v>
      </c>
      <c r="H301" s="143"/>
    </row>
    <row r="302" spans="1:8">
      <c r="A302" s="70">
        <v>44474</v>
      </c>
      <c r="B302" s="152">
        <v>2.96</v>
      </c>
      <c r="C302" s="152">
        <v>2.98</v>
      </c>
      <c r="D302" s="152">
        <v>2.84</v>
      </c>
      <c r="E302" s="152">
        <v>2.85</v>
      </c>
      <c r="F302" s="72">
        <v>89553453</v>
      </c>
      <c r="H302" s="143"/>
    </row>
    <row r="303" spans="1:8">
      <c r="A303" s="70">
        <v>44473</v>
      </c>
      <c r="B303" s="152">
        <v>2.99</v>
      </c>
      <c r="C303" s="152">
        <v>3.02</v>
      </c>
      <c r="D303" s="152">
        <v>2.96</v>
      </c>
      <c r="E303" s="152">
        <v>2.98</v>
      </c>
      <c r="F303" s="72">
        <v>34368551</v>
      </c>
      <c r="H303" s="143"/>
    </row>
    <row r="304" spans="1:8">
      <c r="A304" s="165">
        <v>44928</v>
      </c>
      <c r="B304" s="166">
        <v>2.98</v>
      </c>
      <c r="C304" s="166">
        <v>3.03</v>
      </c>
      <c r="D304" s="166">
        <v>2.96</v>
      </c>
      <c r="E304" s="166">
        <v>3.03</v>
      </c>
      <c r="F304" s="167">
        <v>6283056</v>
      </c>
      <c r="H304" s="143"/>
    </row>
    <row r="305" spans="1:13">
      <c r="A305" s="165">
        <v>44929</v>
      </c>
      <c r="B305" s="166">
        <v>3.03</v>
      </c>
      <c r="C305" s="166">
        <v>3.06</v>
      </c>
      <c r="D305" s="166">
        <v>3.01</v>
      </c>
      <c r="E305" s="166">
        <v>3.03</v>
      </c>
      <c r="F305" s="167">
        <v>7142765</v>
      </c>
      <c r="H305" s="143"/>
    </row>
    <row r="306" spans="1:13">
      <c r="A306" s="165">
        <v>44930</v>
      </c>
      <c r="B306" s="166">
        <v>3.05</v>
      </c>
      <c r="C306" s="166">
        <v>3.14</v>
      </c>
      <c r="D306" s="166">
        <v>3.04</v>
      </c>
      <c r="E306" s="166">
        <v>3.13</v>
      </c>
      <c r="F306" s="167">
        <v>11976170</v>
      </c>
      <c r="H306" s="143"/>
    </row>
    <row r="307" spans="1:13">
      <c r="A307" s="165">
        <v>44931</v>
      </c>
      <c r="B307" s="166">
        <v>3.12</v>
      </c>
      <c r="C307" s="166">
        <v>3.25</v>
      </c>
      <c r="D307" s="166">
        <v>3.12</v>
      </c>
      <c r="E307" s="166">
        <v>3.18</v>
      </c>
      <c r="F307" s="167">
        <v>11413170</v>
      </c>
      <c r="H307" s="143"/>
    </row>
    <row r="308" spans="1:13">
      <c r="A308" s="165">
        <v>44932</v>
      </c>
      <c r="B308" s="166">
        <v>3.18</v>
      </c>
      <c r="C308" s="166">
        <v>3.18</v>
      </c>
      <c r="D308" s="166">
        <v>3.12</v>
      </c>
      <c r="E308" s="166">
        <v>3.13</v>
      </c>
      <c r="F308" s="167">
        <v>5412577</v>
      </c>
      <c r="H308" s="143"/>
    </row>
    <row r="309" spans="1:13">
      <c r="A309" s="165">
        <v>44935</v>
      </c>
      <c r="B309" s="166">
        <v>3.13</v>
      </c>
      <c r="C309" s="166">
        <v>3.16</v>
      </c>
      <c r="D309" s="166">
        <v>3.11</v>
      </c>
      <c r="E309" s="166">
        <v>3.12</v>
      </c>
      <c r="F309" s="167">
        <v>5519601</v>
      </c>
      <c r="H309" s="143"/>
    </row>
    <row r="310" spans="1:13">
      <c r="A310" s="165">
        <v>44936</v>
      </c>
      <c r="B310" s="166">
        <v>3.11</v>
      </c>
      <c r="C310" s="166">
        <v>3.14</v>
      </c>
      <c r="D310" s="166">
        <v>3.1</v>
      </c>
      <c r="E310" s="166">
        <v>3.12</v>
      </c>
      <c r="F310" s="167">
        <v>6260060</v>
      </c>
      <c r="H310" s="143"/>
    </row>
    <row r="311" spans="1:13">
      <c r="A311" s="165">
        <v>44937</v>
      </c>
      <c r="B311" s="166">
        <v>3.12</v>
      </c>
      <c r="C311" s="166">
        <v>3.17</v>
      </c>
      <c r="D311" s="166">
        <v>3.1</v>
      </c>
      <c r="E311" s="166">
        <v>3.1</v>
      </c>
      <c r="F311" s="167">
        <v>5550381</v>
      </c>
      <c r="G311" s="58"/>
      <c r="H311" s="143"/>
    </row>
    <row r="312" spans="1:13">
      <c r="A312" s="165">
        <v>44938</v>
      </c>
      <c r="B312" s="166">
        <v>3.14</v>
      </c>
      <c r="C312" s="166">
        <v>3.26</v>
      </c>
      <c r="D312" s="166">
        <v>3.13</v>
      </c>
      <c r="E312" s="166">
        <v>3.21</v>
      </c>
      <c r="F312" s="167">
        <v>13151770</v>
      </c>
      <c r="H312" s="143"/>
    </row>
    <row r="313" spans="1:13">
      <c r="A313" s="165">
        <v>44939</v>
      </c>
      <c r="B313" s="166">
        <v>3.23</v>
      </c>
      <c r="C313" s="166">
        <v>3.28</v>
      </c>
      <c r="D313" s="166">
        <v>3.23</v>
      </c>
      <c r="E313" s="166">
        <v>3.28</v>
      </c>
      <c r="F313" s="167">
        <v>6051966</v>
      </c>
      <c r="H313" s="143"/>
    </row>
    <row r="314" spans="1:13">
      <c r="A314" s="165">
        <v>44942</v>
      </c>
      <c r="B314" s="166">
        <v>3.27</v>
      </c>
      <c r="C314" s="166">
        <v>3.29</v>
      </c>
      <c r="D314" s="166">
        <v>3.21</v>
      </c>
      <c r="E314" s="166">
        <v>3.23</v>
      </c>
      <c r="F314" s="167">
        <v>5388376</v>
      </c>
      <c r="H314" s="143"/>
    </row>
    <row r="315" spans="1:13">
      <c r="A315" s="165">
        <v>44943</v>
      </c>
      <c r="B315" s="166">
        <v>3.25</v>
      </c>
      <c r="C315" s="166">
        <v>3.28</v>
      </c>
      <c r="D315" s="166">
        <v>3.22</v>
      </c>
      <c r="E315" s="166">
        <v>3.22</v>
      </c>
      <c r="F315" s="167">
        <v>6132765</v>
      </c>
      <c r="H315" s="143"/>
      <c r="J315" s="65" t="s">
        <v>241</v>
      </c>
      <c r="K315" s="58" t="s">
        <v>242</v>
      </c>
    </row>
    <row r="316" spans="1:13">
      <c r="A316" s="165">
        <v>44944</v>
      </c>
      <c r="B316" s="166">
        <v>3.22</v>
      </c>
      <c r="C316" s="166">
        <v>3.29</v>
      </c>
      <c r="D316" s="166">
        <v>3.21</v>
      </c>
      <c r="E316" s="166">
        <v>3.28</v>
      </c>
      <c r="F316" s="167">
        <v>8418170</v>
      </c>
      <c r="H316" s="143"/>
    </row>
    <row r="317" spans="1:13">
      <c r="A317" s="165">
        <v>44945</v>
      </c>
      <c r="B317" s="166">
        <v>3.3</v>
      </c>
      <c r="C317" s="166">
        <v>3.34</v>
      </c>
      <c r="D317" s="166">
        <v>3.25</v>
      </c>
      <c r="E317" s="166">
        <v>3.3</v>
      </c>
      <c r="F317" s="167">
        <v>9454284</v>
      </c>
      <c r="H317" s="143"/>
      <c r="J317" s="65" t="s">
        <v>243</v>
      </c>
      <c r="K317" s="58" t="s">
        <v>244</v>
      </c>
      <c r="L317" s="58" t="s">
        <v>245</v>
      </c>
      <c r="M317" s="58" t="s">
        <v>246</v>
      </c>
    </row>
    <row r="318" spans="1:13">
      <c r="A318" s="165">
        <v>44946</v>
      </c>
      <c r="B318" s="166">
        <v>3.33</v>
      </c>
      <c r="C318" s="166">
        <v>3.35</v>
      </c>
      <c r="D318" s="166">
        <v>3.3</v>
      </c>
      <c r="E318" s="166">
        <v>3.31</v>
      </c>
      <c r="F318" s="167">
        <v>6608426</v>
      </c>
      <c r="H318" s="143"/>
      <c r="J318" s="161" t="s">
        <v>247</v>
      </c>
      <c r="K318" s="67">
        <v>3.41</v>
      </c>
      <c r="L318" s="67">
        <v>2.96</v>
      </c>
      <c r="M318" s="67">
        <v>3.39</v>
      </c>
    </row>
    <row r="319" spans="1:13">
      <c r="A319" s="165">
        <v>44949</v>
      </c>
      <c r="B319" s="166">
        <v>3.33</v>
      </c>
      <c r="C319" s="166">
        <v>3.35</v>
      </c>
      <c r="D319" s="166">
        <v>3.3</v>
      </c>
      <c r="E319" s="166">
        <v>3.31</v>
      </c>
      <c r="F319" s="167">
        <v>6098997</v>
      </c>
      <c r="H319" s="143"/>
      <c r="J319" s="161" t="s">
        <v>248</v>
      </c>
      <c r="K319" s="67">
        <v>3.5</v>
      </c>
      <c r="L319" s="67">
        <v>3.25</v>
      </c>
      <c r="M319" s="67">
        <v>3.46</v>
      </c>
    </row>
    <row r="320" spans="1:13">
      <c r="A320" s="165">
        <v>44950</v>
      </c>
      <c r="B320" s="166">
        <v>3.31</v>
      </c>
      <c r="C320" s="166">
        <v>3.35</v>
      </c>
      <c r="D320" s="166">
        <v>3.31</v>
      </c>
      <c r="E320" s="166">
        <v>3.34</v>
      </c>
      <c r="F320" s="167">
        <v>6465357</v>
      </c>
      <c r="H320" s="143"/>
      <c r="J320" s="161" t="s">
        <v>249</v>
      </c>
      <c r="K320" s="67">
        <v>3.99</v>
      </c>
      <c r="L320" s="67">
        <v>3.28</v>
      </c>
      <c r="M320" s="67">
        <v>3.95</v>
      </c>
    </row>
    <row r="321" spans="1:13">
      <c r="A321" s="165">
        <v>44951</v>
      </c>
      <c r="B321" s="166">
        <v>3.35</v>
      </c>
      <c r="C321" s="166">
        <v>3.41</v>
      </c>
      <c r="D321" s="166">
        <v>3.35</v>
      </c>
      <c r="E321" s="166">
        <v>3.39</v>
      </c>
      <c r="F321" s="167">
        <v>7683326</v>
      </c>
      <c r="H321" s="143"/>
      <c r="J321" s="161" t="s">
        <v>250</v>
      </c>
      <c r="K321" s="67">
        <v>3.99</v>
      </c>
      <c r="L321" s="67">
        <v>2.96</v>
      </c>
      <c r="M321" s="67">
        <v>3.95</v>
      </c>
    </row>
    <row r="322" spans="1:13" ht="14.5">
      <c r="A322" s="165">
        <v>44952</v>
      </c>
      <c r="B322" s="166">
        <v>3.39</v>
      </c>
      <c r="C322" s="166">
        <v>3.41</v>
      </c>
      <c r="D322" s="166">
        <v>3.38</v>
      </c>
      <c r="E322" s="166">
        <v>3.39</v>
      </c>
      <c r="F322" s="167">
        <v>7396824</v>
      </c>
      <c r="H322" s="143"/>
      <c r="J322"/>
      <c r="K322"/>
      <c r="L322"/>
      <c r="M322"/>
    </row>
    <row r="323" spans="1:13" ht="14.5">
      <c r="A323" s="165">
        <v>44953</v>
      </c>
      <c r="B323" s="166">
        <v>3.4</v>
      </c>
      <c r="C323" s="166">
        <v>3.41</v>
      </c>
      <c r="D323" s="166">
        <v>3.27</v>
      </c>
      <c r="E323" s="166">
        <v>3.3</v>
      </c>
      <c r="F323" s="167">
        <v>5637292</v>
      </c>
      <c r="H323" s="143"/>
      <c r="J323"/>
      <c r="K323"/>
      <c r="L323"/>
      <c r="M323"/>
    </row>
    <row r="324" spans="1:13" ht="14.5">
      <c r="A324" s="165">
        <v>44956</v>
      </c>
      <c r="B324" s="166">
        <v>3.32</v>
      </c>
      <c r="C324" s="166">
        <v>3.35</v>
      </c>
      <c r="D324" s="166">
        <v>3.1</v>
      </c>
      <c r="E324" s="166">
        <v>3.35</v>
      </c>
      <c r="F324" s="167">
        <v>5306335</v>
      </c>
      <c r="H324" s="143"/>
      <c r="J324"/>
      <c r="K324"/>
      <c r="L324"/>
      <c r="M324"/>
    </row>
    <row r="325" spans="1:13" ht="14.5">
      <c r="A325" s="165">
        <v>44957</v>
      </c>
      <c r="B325" s="166">
        <v>3.34</v>
      </c>
      <c r="C325" s="166">
        <v>3.39</v>
      </c>
      <c r="D325" s="166">
        <v>3.26</v>
      </c>
      <c r="E325" s="166">
        <v>3.39</v>
      </c>
      <c r="F325" s="167">
        <v>5133157</v>
      </c>
      <c r="H325" s="143"/>
      <c r="J325"/>
      <c r="K325"/>
      <c r="L325"/>
      <c r="M325"/>
    </row>
    <row r="326" spans="1:13" ht="14.5">
      <c r="A326" s="165">
        <v>44958</v>
      </c>
      <c r="B326" s="166">
        <v>3.4</v>
      </c>
      <c r="C326" s="166">
        <v>3.42</v>
      </c>
      <c r="D326" s="166">
        <v>3.38</v>
      </c>
      <c r="E326" s="166">
        <v>3.42</v>
      </c>
      <c r="F326" s="167">
        <v>6016477</v>
      </c>
      <c r="H326" s="143"/>
      <c r="J326"/>
      <c r="K326"/>
      <c r="L326"/>
      <c r="M326"/>
    </row>
    <row r="327" spans="1:13" ht="14.5">
      <c r="A327" s="165">
        <v>44959</v>
      </c>
      <c r="B327" s="166">
        <v>3.42</v>
      </c>
      <c r="C327" s="166">
        <v>3.42</v>
      </c>
      <c r="D327" s="166">
        <v>3.37</v>
      </c>
      <c r="E327" s="166">
        <v>3.37</v>
      </c>
      <c r="F327" s="167">
        <v>7007026</v>
      </c>
      <c r="H327" s="143"/>
      <c r="J327"/>
      <c r="K327"/>
      <c r="L327"/>
      <c r="M327"/>
    </row>
    <row r="328" spans="1:13" ht="14.5">
      <c r="A328" s="165">
        <v>44960</v>
      </c>
      <c r="B328" s="166">
        <v>3.41</v>
      </c>
      <c r="C328" s="166">
        <v>3.41</v>
      </c>
      <c r="D328" s="166">
        <v>3.33</v>
      </c>
      <c r="E328" s="166">
        <v>3.39</v>
      </c>
      <c r="F328" s="167">
        <v>5361338</v>
      </c>
      <c r="H328" s="143"/>
      <c r="J328"/>
      <c r="K328"/>
      <c r="L328"/>
      <c r="M328"/>
    </row>
    <row r="329" spans="1:13" ht="14.5">
      <c r="A329" s="165">
        <v>44963</v>
      </c>
      <c r="B329" s="166">
        <v>3.4</v>
      </c>
      <c r="C329" s="166">
        <v>3.4</v>
      </c>
      <c r="D329" s="166">
        <v>3.33</v>
      </c>
      <c r="E329" s="166">
        <v>3.34</v>
      </c>
      <c r="F329" s="167">
        <v>4700286</v>
      </c>
      <c r="H329" s="143"/>
      <c r="J329"/>
      <c r="K329"/>
      <c r="L329"/>
      <c r="M329"/>
    </row>
    <row r="330" spans="1:13" ht="14.5">
      <c r="A330" s="165">
        <v>44964</v>
      </c>
      <c r="B330" s="166">
        <v>3.36</v>
      </c>
      <c r="C330" s="166">
        <v>3.42</v>
      </c>
      <c r="D330" s="166">
        <v>3.35</v>
      </c>
      <c r="E330" s="166">
        <v>3.35</v>
      </c>
      <c r="F330" s="167">
        <v>4698284</v>
      </c>
      <c r="H330" s="143"/>
      <c r="J330"/>
      <c r="K330"/>
      <c r="L330"/>
      <c r="M330"/>
    </row>
    <row r="331" spans="1:13" ht="14.5">
      <c r="A331" s="165">
        <v>44965</v>
      </c>
      <c r="B331" s="166">
        <v>3.36</v>
      </c>
      <c r="C331" s="166">
        <v>3.4</v>
      </c>
      <c r="D331" s="166">
        <v>3.34</v>
      </c>
      <c r="E331" s="166">
        <v>3.34</v>
      </c>
      <c r="F331" s="167">
        <v>4709751</v>
      </c>
      <c r="H331" s="143"/>
      <c r="J331"/>
      <c r="K331"/>
      <c r="L331"/>
      <c r="M331"/>
    </row>
    <row r="332" spans="1:13" ht="14.5">
      <c r="A332" s="165">
        <v>44966</v>
      </c>
      <c r="B332" s="166">
        <v>3.34</v>
      </c>
      <c r="C332" s="166">
        <v>3.41</v>
      </c>
      <c r="D332" s="166">
        <v>3.34</v>
      </c>
      <c r="E332" s="166">
        <v>3.36</v>
      </c>
      <c r="F332" s="167">
        <v>6135296</v>
      </c>
      <c r="H332" s="143"/>
      <c r="J332"/>
      <c r="K332"/>
      <c r="L332"/>
      <c r="M332"/>
    </row>
    <row r="333" spans="1:13" ht="14.5">
      <c r="A333" s="165">
        <v>44967</v>
      </c>
      <c r="B333" s="166">
        <v>3.38</v>
      </c>
      <c r="C333" s="166">
        <v>3.4</v>
      </c>
      <c r="D333" s="166">
        <v>3.37</v>
      </c>
      <c r="E333" s="166">
        <v>3.39</v>
      </c>
      <c r="F333" s="167">
        <v>4689797</v>
      </c>
      <c r="H333" s="143"/>
      <c r="J333"/>
      <c r="K333"/>
      <c r="L333"/>
      <c r="M333"/>
    </row>
    <row r="334" spans="1:13" ht="14.5">
      <c r="A334" s="165">
        <v>44970</v>
      </c>
      <c r="B334" s="166">
        <v>3.39</v>
      </c>
      <c r="C334" s="166">
        <v>3.5</v>
      </c>
      <c r="D334" s="166">
        <v>3.39</v>
      </c>
      <c r="E334" s="166">
        <v>3.46</v>
      </c>
      <c r="F334" s="167">
        <v>6216187</v>
      </c>
      <c r="H334" s="143"/>
      <c r="J334"/>
      <c r="K334"/>
      <c r="L334"/>
      <c r="M334"/>
    </row>
    <row r="335" spans="1:13" ht="14.5">
      <c r="A335" s="165">
        <v>44971</v>
      </c>
      <c r="B335" s="166">
        <v>3.44</v>
      </c>
      <c r="C335" s="166">
        <v>3.49</v>
      </c>
      <c r="D335" s="166">
        <v>3.4</v>
      </c>
      <c r="E335" s="166">
        <v>3.44</v>
      </c>
      <c r="F335" s="167">
        <v>4704940</v>
      </c>
      <c r="H335" s="143"/>
      <c r="J335"/>
      <c r="K335"/>
      <c r="L335"/>
      <c r="M335"/>
    </row>
    <row r="336" spans="1:13" ht="14.5">
      <c r="A336" s="165">
        <v>44972</v>
      </c>
      <c r="B336" s="166">
        <v>3.45</v>
      </c>
      <c r="C336" s="166">
        <v>3.45</v>
      </c>
      <c r="D336" s="166">
        <v>3.39</v>
      </c>
      <c r="E336" s="166">
        <v>3.42</v>
      </c>
      <c r="F336" s="167">
        <v>6425056</v>
      </c>
      <c r="H336" s="143"/>
      <c r="J336"/>
      <c r="K336"/>
      <c r="L336"/>
      <c r="M336"/>
    </row>
    <row r="337" spans="1:13" ht="14.5">
      <c r="A337" s="165">
        <v>44973</v>
      </c>
      <c r="B337" s="166">
        <v>3.41</v>
      </c>
      <c r="C337" s="166">
        <v>3.47</v>
      </c>
      <c r="D337" s="166">
        <v>3.4</v>
      </c>
      <c r="E337" s="166">
        <v>3.45</v>
      </c>
      <c r="F337" s="167">
        <v>4086573</v>
      </c>
      <c r="H337" s="143"/>
      <c r="J337"/>
      <c r="K337"/>
      <c r="L337"/>
      <c r="M337"/>
    </row>
    <row r="338" spans="1:13" ht="14.5">
      <c r="A338" s="165">
        <v>44974</v>
      </c>
      <c r="B338" s="166">
        <v>3.42</v>
      </c>
      <c r="C338" s="166">
        <v>3.45</v>
      </c>
      <c r="D338" s="166">
        <v>3.34</v>
      </c>
      <c r="E338" s="166">
        <v>3.39</v>
      </c>
      <c r="F338" s="167">
        <v>6328503</v>
      </c>
      <c r="H338" s="143"/>
      <c r="J338"/>
      <c r="K338"/>
      <c r="L338"/>
      <c r="M338"/>
    </row>
    <row r="339" spans="1:13" ht="14.5">
      <c r="A339" s="165">
        <v>44977</v>
      </c>
      <c r="B339" s="166">
        <v>3.38</v>
      </c>
      <c r="C339" s="166">
        <v>3.4</v>
      </c>
      <c r="D339" s="166">
        <v>3.33</v>
      </c>
      <c r="E339" s="166">
        <v>3.38</v>
      </c>
      <c r="F339" s="167">
        <v>6379896</v>
      </c>
      <c r="H339" s="143"/>
      <c r="J339"/>
      <c r="K339"/>
      <c r="L339"/>
      <c r="M339"/>
    </row>
    <row r="340" spans="1:13" ht="14.5">
      <c r="A340" s="165">
        <v>44978</v>
      </c>
      <c r="B340" s="166">
        <v>3.36</v>
      </c>
      <c r="C340" s="166">
        <v>3.38</v>
      </c>
      <c r="D340" s="166">
        <v>3.33</v>
      </c>
      <c r="E340" s="166">
        <v>3.36</v>
      </c>
      <c r="F340" s="167">
        <v>5259889</v>
      </c>
      <c r="H340" s="143"/>
      <c r="J340"/>
      <c r="K340"/>
      <c r="L340"/>
      <c r="M340"/>
    </row>
    <row r="341" spans="1:13">
      <c r="A341" s="165">
        <v>44979</v>
      </c>
      <c r="B341" s="166">
        <v>3.35</v>
      </c>
      <c r="C341" s="166">
        <v>3.42</v>
      </c>
      <c r="D341" s="166">
        <v>3.34</v>
      </c>
      <c r="E341" s="166">
        <v>3.42</v>
      </c>
      <c r="F341" s="167">
        <v>6135263</v>
      </c>
      <c r="H341" s="143"/>
    </row>
    <row r="342" spans="1:13">
      <c r="A342" s="165">
        <v>44980</v>
      </c>
      <c r="B342" s="166">
        <v>3.4</v>
      </c>
      <c r="C342" s="166">
        <v>3.42</v>
      </c>
      <c r="D342" s="166">
        <v>3.37</v>
      </c>
      <c r="E342" s="166">
        <v>3.37</v>
      </c>
      <c r="F342" s="167">
        <v>4336639</v>
      </c>
      <c r="H342" s="143"/>
    </row>
    <row r="343" spans="1:13">
      <c r="A343" s="165">
        <v>44981</v>
      </c>
      <c r="B343" s="166">
        <v>3.37</v>
      </c>
      <c r="C343" s="166">
        <v>3.37</v>
      </c>
      <c r="D343" s="166">
        <v>3.32</v>
      </c>
      <c r="E343" s="166">
        <v>3.35</v>
      </c>
      <c r="F343" s="167">
        <v>5214924</v>
      </c>
      <c r="H343" s="143"/>
    </row>
    <row r="344" spans="1:13">
      <c r="A344" s="165">
        <v>44984</v>
      </c>
      <c r="B344" s="166">
        <v>3.35</v>
      </c>
      <c r="C344" s="166">
        <v>3.35</v>
      </c>
      <c r="D344" s="166">
        <v>3.3</v>
      </c>
      <c r="E344" s="166">
        <v>3.33</v>
      </c>
      <c r="F344" s="167">
        <v>4931313</v>
      </c>
      <c r="H344" s="143"/>
    </row>
    <row r="345" spans="1:13">
      <c r="A345" s="165">
        <v>44985</v>
      </c>
      <c r="B345" s="166">
        <v>3.32</v>
      </c>
      <c r="C345" s="166">
        <v>3.32</v>
      </c>
      <c r="D345" s="166">
        <v>3.25</v>
      </c>
      <c r="E345" s="166">
        <v>3.31</v>
      </c>
      <c r="F345" s="167">
        <v>7448715</v>
      </c>
      <c r="H345" s="143"/>
    </row>
    <row r="346" spans="1:13">
      <c r="A346" s="165">
        <v>44986</v>
      </c>
      <c r="B346" s="166">
        <v>3.31</v>
      </c>
      <c r="C346" s="166">
        <v>3.37</v>
      </c>
      <c r="D346" s="166">
        <v>3.28</v>
      </c>
      <c r="E346" s="166">
        <v>3.36</v>
      </c>
      <c r="F346" s="167">
        <v>7331501</v>
      </c>
      <c r="H346" s="143"/>
    </row>
    <row r="347" spans="1:13">
      <c r="A347" s="165">
        <v>44987</v>
      </c>
      <c r="B347" s="166">
        <v>3.38</v>
      </c>
      <c r="C347" s="166">
        <v>3.41</v>
      </c>
      <c r="D347" s="166">
        <v>3.35</v>
      </c>
      <c r="E347" s="166">
        <v>3.4</v>
      </c>
      <c r="F347" s="167">
        <v>6463762</v>
      </c>
      <c r="H347" s="143"/>
    </row>
    <row r="348" spans="1:13">
      <c r="A348" s="165">
        <v>44988</v>
      </c>
      <c r="B348" s="166">
        <v>3.39</v>
      </c>
      <c r="C348" s="166">
        <v>3.48</v>
      </c>
      <c r="D348" s="166">
        <v>3.37</v>
      </c>
      <c r="E348" s="166">
        <v>3.48</v>
      </c>
      <c r="F348" s="167">
        <v>6460310</v>
      </c>
      <c r="H348" s="143"/>
    </row>
    <row r="349" spans="1:13">
      <c r="A349" s="165">
        <v>44991</v>
      </c>
      <c r="B349" s="166">
        <v>3.46</v>
      </c>
      <c r="C349" s="166">
        <v>3.58</v>
      </c>
      <c r="D349" s="166">
        <v>3.45</v>
      </c>
      <c r="E349" s="166">
        <v>3.57</v>
      </c>
      <c r="F349" s="167">
        <v>10759830</v>
      </c>
      <c r="H349" s="143"/>
    </row>
    <row r="350" spans="1:13">
      <c r="A350" s="165">
        <v>44992</v>
      </c>
      <c r="B350" s="166">
        <v>3.5</v>
      </c>
      <c r="C350" s="166">
        <v>3.58</v>
      </c>
      <c r="D350" s="166">
        <v>3.5</v>
      </c>
      <c r="E350" s="166">
        <v>3.56</v>
      </c>
      <c r="F350" s="167">
        <v>7774145</v>
      </c>
      <c r="H350" s="143"/>
    </row>
    <row r="351" spans="1:13">
      <c r="A351" s="165">
        <v>44993</v>
      </c>
      <c r="B351" s="166">
        <v>3.57</v>
      </c>
      <c r="C351" s="166">
        <v>3.63</v>
      </c>
      <c r="D351" s="166">
        <v>3.51</v>
      </c>
      <c r="E351" s="166">
        <v>3.62</v>
      </c>
      <c r="F351" s="167">
        <v>6383806</v>
      </c>
      <c r="H351" s="143"/>
    </row>
    <row r="352" spans="1:13">
      <c r="A352" s="165">
        <v>44994</v>
      </c>
      <c r="B352" s="166">
        <v>3.63</v>
      </c>
      <c r="C352" s="166">
        <v>3.68</v>
      </c>
      <c r="D352" s="166">
        <v>3.61</v>
      </c>
      <c r="E352" s="166">
        <v>3.68</v>
      </c>
      <c r="F352" s="167">
        <v>7197554</v>
      </c>
      <c r="H352" s="143"/>
    </row>
    <row r="353" spans="1:8">
      <c r="A353" s="165">
        <v>44995</v>
      </c>
      <c r="B353" s="166">
        <v>3.63</v>
      </c>
      <c r="C353" s="166">
        <v>3.64</v>
      </c>
      <c r="D353" s="166">
        <v>3.59</v>
      </c>
      <c r="E353" s="166">
        <v>3.62</v>
      </c>
      <c r="F353" s="167">
        <v>8096626</v>
      </c>
      <c r="H353" s="143"/>
    </row>
    <row r="354" spans="1:8">
      <c r="A354" s="165">
        <v>44998</v>
      </c>
      <c r="B354" s="166">
        <v>3.62</v>
      </c>
      <c r="C354" s="166">
        <v>3.62</v>
      </c>
      <c r="D354" s="166">
        <v>3.57</v>
      </c>
      <c r="E354" s="166">
        <v>3.6</v>
      </c>
      <c r="F354" s="167">
        <v>9780782</v>
      </c>
      <c r="H354" s="143"/>
    </row>
    <row r="355" spans="1:8">
      <c r="A355" s="165">
        <v>44999</v>
      </c>
      <c r="B355" s="166">
        <v>3.6</v>
      </c>
      <c r="C355" s="166">
        <v>3.62</v>
      </c>
      <c r="D355" s="166">
        <v>3.56</v>
      </c>
      <c r="E355" s="166">
        <v>3.59</v>
      </c>
      <c r="F355" s="167">
        <v>6068044</v>
      </c>
      <c r="H355" s="143"/>
    </row>
    <row r="356" spans="1:8">
      <c r="A356" s="165">
        <v>45000</v>
      </c>
      <c r="B356" s="166">
        <v>3.6</v>
      </c>
      <c r="C356" s="166">
        <v>3.6</v>
      </c>
      <c r="D356" s="166">
        <v>3.53</v>
      </c>
      <c r="E356" s="166">
        <v>3.59</v>
      </c>
      <c r="F356" s="167">
        <v>6401337</v>
      </c>
      <c r="H356" s="143"/>
    </row>
    <row r="357" spans="1:8">
      <c r="A357" s="165">
        <v>45001</v>
      </c>
      <c r="B357" s="166">
        <v>3.6</v>
      </c>
      <c r="C357" s="166">
        <v>3.63</v>
      </c>
      <c r="D357" s="166">
        <v>3.56</v>
      </c>
      <c r="E357" s="166">
        <v>3.61</v>
      </c>
      <c r="F357" s="167">
        <v>5375970</v>
      </c>
      <c r="H357" s="143"/>
    </row>
    <row r="358" spans="1:8">
      <c r="A358" s="165">
        <v>45002</v>
      </c>
      <c r="B358" s="166">
        <v>3.63</v>
      </c>
      <c r="C358" s="166">
        <v>3.73</v>
      </c>
      <c r="D358" s="166">
        <v>3.63</v>
      </c>
      <c r="E358" s="166">
        <v>3.73</v>
      </c>
      <c r="F358" s="167">
        <v>9662980</v>
      </c>
      <c r="H358" s="143"/>
    </row>
    <row r="359" spans="1:8">
      <c r="A359" s="165">
        <v>45005</v>
      </c>
      <c r="B359" s="166">
        <v>3.73</v>
      </c>
      <c r="C359" s="166">
        <v>3.78</v>
      </c>
      <c r="D359" s="166">
        <v>3.69</v>
      </c>
      <c r="E359" s="166">
        <v>3.69</v>
      </c>
      <c r="F359" s="167">
        <v>7444363</v>
      </c>
      <c r="H359" s="143"/>
    </row>
    <row r="360" spans="1:8">
      <c r="A360" s="165">
        <v>45006</v>
      </c>
      <c r="B360" s="166">
        <v>3.75</v>
      </c>
      <c r="C360" s="166">
        <v>3.75</v>
      </c>
      <c r="D360" s="166">
        <v>3.71</v>
      </c>
      <c r="E360" s="166">
        <v>3.71</v>
      </c>
      <c r="F360" s="167">
        <v>6195169</v>
      </c>
      <c r="H360" s="143"/>
    </row>
    <row r="361" spans="1:8">
      <c r="A361" s="165">
        <v>45007</v>
      </c>
      <c r="B361" s="166">
        <v>3.72</v>
      </c>
      <c r="C361" s="166">
        <v>3.79</v>
      </c>
      <c r="D361" s="166">
        <v>3.71</v>
      </c>
      <c r="E361" s="166">
        <v>3.77</v>
      </c>
      <c r="F361" s="167">
        <v>7880495</v>
      </c>
      <c r="H361" s="143"/>
    </row>
    <row r="362" spans="1:8">
      <c r="A362" s="165">
        <v>45008</v>
      </c>
      <c r="B362" s="166">
        <v>3.76</v>
      </c>
      <c r="C362" s="166">
        <v>3.78</v>
      </c>
      <c r="D362" s="166">
        <v>3.72</v>
      </c>
      <c r="E362" s="166">
        <v>3.78</v>
      </c>
      <c r="F362" s="167">
        <v>4856588</v>
      </c>
      <c r="H362" s="143"/>
    </row>
    <row r="363" spans="1:8">
      <c r="A363" s="165">
        <v>45009</v>
      </c>
      <c r="B363" s="166">
        <v>3.78</v>
      </c>
      <c r="C363" s="166">
        <v>3.79</v>
      </c>
      <c r="D363" s="166">
        <v>3.75</v>
      </c>
      <c r="E363" s="166">
        <v>3.75</v>
      </c>
      <c r="F363" s="167">
        <v>6028265</v>
      </c>
      <c r="H363" s="143"/>
    </row>
    <row r="364" spans="1:8">
      <c r="A364" s="165">
        <v>45012</v>
      </c>
      <c r="B364" s="166">
        <v>3.76</v>
      </c>
      <c r="C364" s="166">
        <v>3.8</v>
      </c>
      <c r="D364" s="166">
        <v>3.75</v>
      </c>
      <c r="E364" s="166">
        <v>3.75</v>
      </c>
      <c r="F364" s="167">
        <v>5273455</v>
      </c>
      <c r="H364" s="143"/>
    </row>
    <row r="365" spans="1:8">
      <c r="A365" s="165">
        <v>45013</v>
      </c>
      <c r="B365" s="166">
        <v>3.77</v>
      </c>
      <c r="C365" s="166">
        <v>3.79</v>
      </c>
      <c r="D365" s="166">
        <v>3.76</v>
      </c>
      <c r="E365" s="166">
        <v>3.77</v>
      </c>
      <c r="F365" s="167">
        <v>5008320</v>
      </c>
      <c r="H365" s="143"/>
    </row>
    <row r="366" spans="1:8">
      <c r="A366" s="189">
        <v>45014</v>
      </c>
      <c r="B366" s="166">
        <v>3.77</v>
      </c>
      <c r="C366" s="166">
        <v>3.87</v>
      </c>
      <c r="D366" s="166">
        <v>3.77</v>
      </c>
      <c r="E366" s="166">
        <v>3.87</v>
      </c>
      <c r="F366" s="190">
        <v>6614175</v>
      </c>
      <c r="H366" s="143"/>
    </row>
    <row r="367" spans="1:8">
      <c r="A367" s="189">
        <v>45015</v>
      </c>
      <c r="B367" s="166">
        <v>3.85</v>
      </c>
      <c r="C367" s="166">
        <v>3.91</v>
      </c>
      <c r="D367" s="166">
        <v>3.85</v>
      </c>
      <c r="E367" s="166">
        <v>3.89</v>
      </c>
      <c r="F367" s="190">
        <v>7305373</v>
      </c>
      <c r="H367" s="143"/>
    </row>
    <row r="368" spans="1:8">
      <c r="A368" s="189">
        <v>45016</v>
      </c>
      <c r="B368" s="166">
        <v>3.9</v>
      </c>
      <c r="C368" s="166">
        <v>3.99</v>
      </c>
      <c r="D368" s="166">
        <v>3.86</v>
      </c>
      <c r="E368" s="166">
        <v>3.95</v>
      </c>
      <c r="F368" s="190">
        <v>8320814</v>
      </c>
      <c r="H368" s="143"/>
    </row>
    <row r="369" spans="1:8">
      <c r="A369" s="189">
        <v>45019</v>
      </c>
      <c r="B369" s="166">
        <v>3.97</v>
      </c>
      <c r="C369" s="166">
        <v>3.99</v>
      </c>
      <c r="D369" s="166">
        <v>3.94</v>
      </c>
      <c r="E369" s="166">
        <v>3.94</v>
      </c>
      <c r="F369" s="190">
        <v>6509129</v>
      </c>
      <c r="H369" s="143"/>
    </row>
    <row r="370" spans="1:8">
      <c r="A370" s="189">
        <v>45020</v>
      </c>
      <c r="B370" s="166">
        <v>3.96</v>
      </c>
      <c r="C370" s="166">
        <v>4</v>
      </c>
      <c r="D370" s="166">
        <v>3.86</v>
      </c>
      <c r="E370" s="166">
        <v>3.88</v>
      </c>
      <c r="F370" s="190">
        <v>5953768</v>
      </c>
      <c r="H370" s="143"/>
    </row>
    <row r="371" spans="1:8">
      <c r="A371" s="189">
        <v>45021</v>
      </c>
      <c r="B371" s="166">
        <v>3.88</v>
      </c>
      <c r="C371" s="166">
        <v>3.95</v>
      </c>
      <c r="D371" s="166">
        <v>3.87</v>
      </c>
      <c r="E371" s="166">
        <v>3.89</v>
      </c>
      <c r="F371" s="190">
        <v>4667666</v>
      </c>
      <c r="H371" s="143"/>
    </row>
    <row r="372" spans="1:8">
      <c r="A372" s="189">
        <v>45022</v>
      </c>
      <c r="B372" s="166">
        <v>3.91</v>
      </c>
      <c r="C372" s="166">
        <v>3.98</v>
      </c>
      <c r="D372" s="166">
        <v>3.88</v>
      </c>
      <c r="E372" s="166">
        <v>3.89</v>
      </c>
      <c r="F372" s="190">
        <v>6283245</v>
      </c>
      <c r="H372" s="143"/>
    </row>
    <row r="373" spans="1:8">
      <c r="A373" s="189">
        <v>45023</v>
      </c>
      <c r="B373" s="166">
        <v>3.89</v>
      </c>
      <c r="C373" s="166">
        <v>3.89</v>
      </c>
      <c r="D373" s="166">
        <v>3.73</v>
      </c>
      <c r="E373" s="166">
        <v>3.76</v>
      </c>
      <c r="F373" s="190">
        <v>5202001</v>
      </c>
      <c r="H373" s="143"/>
    </row>
    <row r="374" spans="1:8">
      <c r="A374" s="189">
        <v>45026</v>
      </c>
      <c r="B374" s="166">
        <v>3.8</v>
      </c>
      <c r="C374" s="166">
        <v>3.92</v>
      </c>
      <c r="D374" s="166">
        <v>3.77</v>
      </c>
      <c r="E374" s="166">
        <v>3.88</v>
      </c>
      <c r="F374" s="190">
        <v>7834390</v>
      </c>
      <c r="H374" s="143"/>
    </row>
    <row r="375" spans="1:8">
      <c r="A375" s="189">
        <v>45027</v>
      </c>
      <c r="B375" s="166">
        <v>3.88</v>
      </c>
      <c r="C375" s="166">
        <v>3.88</v>
      </c>
      <c r="D375" s="166">
        <v>3.79</v>
      </c>
      <c r="E375" s="166">
        <v>3.84</v>
      </c>
      <c r="F375" s="190">
        <v>5646527</v>
      </c>
      <c r="H375" s="143"/>
    </row>
    <row r="376" spans="1:8">
      <c r="A376" s="189">
        <v>45028</v>
      </c>
      <c r="B376" s="166">
        <v>3.79</v>
      </c>
      <c r="C376" s="166">
        <v>3.83</v>
      </c>
      <c r="D376" s="166">
        <v>3.74</v>
      </c>
      <c r="E376" s="166">
        <v>3.83</v>
      </c>
      <c r="F376" s="190">
        <v>5363030</v>
      </c>
      <c r="H376" s="143"/>
    </row>
    <row r="377" spans="1:8">
      <c r="A377" s="189">
        <v>45029</v>
      </c>
      <c r="B377" s="166">
        <v>3.85</v>
      </c>
      <c r="C377" s="166">
        <v>3.85</v>
      </c>
      <c r="D377" s="166">
        <v>3.7</v>
      </c>
      <c r="E377" s="166">
        <v>3.72</v>
      </c>
      <c r="F377" s="190">
        <v>5729344</v>
      </c>
      <c r="H377" s="143"/>
    </row>
    <row r="378" spans="1:8">
      <c r="A378" s="189">
        <v>45030</v>
      </c>
      <c r="B378" s="166">
        <v>3.78</v>
      </c>
      <c r="C378" s="166">
        <v>3.79</v>
      </c>
      <c r="D378" s="166">
        <v>3.69</v>
      </c>
      <c r="E378" s="166">
        <v>3.75</v>
      </c>
      <c r="F378" s="190">
        <v>5490728</v>
      </c>
      <c r="H378" s="143"/>
    </row>
    <row r="379" spans="1:8">
      <c r="A379" s="189">
        <v>45033</v>
      </c>
      <c r="B379" s="166">
        <v>3.75</v>
      </c>
      <c r="C379" s="166">
        <v>3.84</v>
      </c>
      <c r="D379" s="166">
        <v>3.75</v>
      </c>
      <c r="E379" s="166">
        <v>3.8</v>
      </c>
      <c r="F379" s="190">
        <v>6895518</v>
      </c>
      <c r="H379" s="143"/>
    </row>
    <row r="380" spans="1:8">
      <c r="A380" s="189">
        <v>45034</v>
      </c>
      <c r="B380" s="166">
        <v>3.84</v>
      </c>
      <c r="C380" s="166">
        <v>3.84</v>
      </c>
      <c r="D380" s="166">
        <v>3.77</v>
      </c>
      <c r="E380" s="166">
        <v>3.77</v>
      </c>
      <c r="F380" s="190">
        <v>4538605</v>
      </c>
      <c r="H380" s="143"/>
    </row>
    <row r="381" spans="1:8">
      <c r="A381" s="189">
        <v>45035</v>
      </c>
      <c r="B381" s="166">
        <v>3.77</v>
      </c>
      <c r="C381" s="166">
        <v>3.9</v>
      </c>
      <c r="D381" s="166">
        <v>3.77</v>
      </c>
      <c r="E381" s="166">
        <v>3.9</v>
      </c>
      <c r="F381" s="190">
        <v>5626042</v>
      </c>
      <c r="H381" s="143"/>
    </row>
    <row r="382" spans="1:8">
      <c r="A382" s="189">
        <v>45040</v>
      </c>
      <c r="B382" s="166">
        <v>3.85</v>
      </c>
      <c r="C382" s="166">
        <v>3.92</v>
      </c>
      <c r="D382" s="166">
        <v>3.79</v>
      </c>
      <c r="E382" s="166">
        <v>3.92</v>
      </c>
      <c r="F382" s="190">
        <v>4917127</v>
      </c>
      <c r="H382" s="143"/>
    </row>
    <row r="383" spans="1:8">
      <c r="A383" s="189">
        <v>45041</v>
      </c>
      <c r="B383" s="166">
        <v>3.9</v>
      </c>
      <c r="C383" s="166">
        <v>3.95</v>
      </c>
      <c r="D383" s="166">
        <v>3.9</v>
      </c>
      <c r="E383" s="166">
        <v>3.92</v>
      </c>
      <c r="F383" s="190">
        <v>7827687</v>
      </c>
      <c r="H383" s="143"/>
    </row>
    <row r="384" spans="1:8">
      <c r="A384" s="189">
        <v>45042</v>
      </c>
      <c r="B384" s="166">
        <v>3.92</v>
      </c>
      <c r="C384" s="166">
        <v>4.07</v>
      </c>
      <c r="D384" s="166">
        <v>3.92</v>
      </c>
      <c r="E384" s="166">
        <v>4.07</v>
      </c>
      <c r="F384" s="190">
        <v>10586920</v>
      </c>
      <c r="H384" s="143"/>
    </row>
    <row r="385" spans="1:8">
      <c r="A385" s="189">
        <v>45043</v>
      </c>
      <c r="B385" s="166">
        <v>4.0599999999999996</v>
      </c>
      <c r="C385" s="166">
        <v>4.18</v>
      </c>
      <c r="D385" s="166">
        <v>4.0599999999999996</v>
      </c>
      <c r="E385" s="166">
        <v>4.1399999999999997</v>
      </c>
      <c r="F385" s="190">
        <v>8543242</v>
      </c>
      <c r="H385" s="143"/>
    </row>
    <row r="386" spans="1:8">
      <c r="A386" s="189">
        <v>45044</v>
      </c>
      <c r="B386" s="166">
        <v>4.17</v>
      </c>
      <c r="C386" s="166">
        <v>4.33</v>
      </c>
      <c r="D386" s="166">
        <v>4.12</v>
      </c>
      <c r="E386" s="166">
        <v>4.29</v>
      </c>
      <c r="F386" s="190">
        <v>8314756</v>
      </c>
      <c r="H386" s="143"/>
    </row>
    <row r="387" spans="1:8">
      <c r="A387" s="189">
        <v>45047</v>
      </c>
      <c r="B387" s="166">
        <v>4.28</v>
      </c>
      <c r="C387" s="166">
        <v>4.29</v>
      </c>
      <c r="D387" s="166">
        <v>4.16</v>
      </c>
      <c r="E387" s="166">
        <v>4.26</v>
      </c>
      <c r="F387" s="190">
        <v>5068616</v>
      </c>
      <c r="H387" s="143"/>
    </row>
    <row r="388" spans="1:8">
      <c r="A388" s="189">
        <v>45048</v>
      </c>
      <c r="B388" s="166">
        <v>4.25</v>
      </c>
      <c r="C388" s="166">
        <v>4.25</v>
      </c>
      <c r="D388" s="166">
        <v>4.18</v>
      </c>
      <c r="E388" s="166">
        <v>4.21</v>
      </c>
      <c r="F388" s="190">
        <v>4050814</v>
      </c>
      <c r="H388" s="143"/>
    </row>
    <row r="389" spans="1:8">
      <c r="A389" s="189">
        <v>45049</v>
      </c>
      <c r="B389" s="166">
        <v>4.16</v>
      </c>
      <c r="C389" s="166">
        <v>4.16</v>
      </c>
      <c r="D389" s="166">
        <v>3.92</v>
      </c>
      <c r="E389" s="166">
        <v>3.94</v>
      </c>
      <c r="F389" s="190">
        <v>12058790</v>
      </c>
      <c r="H389" s="143"/>
    </row>
    <row r="390" spans="1:8">
      <c r="A390" s="189">
        <v>45050</v>
      </c>
      <c r="B390" s="166">
        <v>3.94</v>
      </c>
      <c r="C390" s="166">
        <v>3.95</v>
      </c>
      <c r="D390" s="166">
        <v>3.79</v>
      </c>
      <c r="E390" s="166">
        <v>3.8</v>
      </c>
      <c r="F390" s="190">
        <v>11856660</v>
      </c>
      <c r="H390" s="143"/>
    </row>
    <row r="391" spans="1:8">
      <c r="A391" s="189">
        <v>45051</v>
      </c>
      <c r="B391" s="166">
        <v>3.83</v>
      </c>
      <c r="C391" s="166">
        <v>3.86</v>
      </c>
      <c r="D391" s="166">
        <v>3.78</v>
      </c>
      <c r="E391" s="166">
        <v>3.79</v>
      </c>
      <c r="F391" s="190">
        <v>8682474</v>
      </c>
      <c r="H391" s="143"/>
    </row>
    <row r="392" spans="1:8">
      <c r="A392" s="189">
        <v>45054</v>
      </c>
      <c r="B392" s="166">
        <v>3.81</v>
      </c>
      <c r="C392" s="166">
        <v>3.84</v>
      </c>
      <c r="D392" s="166">
        <v>3.78</v>
      </c>
      <c r="E392" s="166">
        <v>3.82</v>
      </c>
      <c r="F392" s="190">
        <v>3065987</v>
      </c>
      <c r="H392" s="143"/>
    </row>
    <row r="393" spans="1:8">
      <c r="A393" s="189">
        <v>45055</v>
      </c>
      <c r="B393" s="166">
        <v>3.84</v>
      </c>
      <c r="C393" s="166">
        <v>3.86</v>
      </c>
      <c r="D393" s="166">
        <v>3.76</v>
      </c>
      <c r="E393" s="166">
        <v>3.78</v>
      </c>
      <c r="F393" s="190">
        <v>4652833</v>
      </c>
      <c r="H393" s="143"/>
    </row>
    <row r="394" spans="1:8">
      <c r="A394" s="189">
        <v>45056</v>
      </c>
      <c r="B394" s="166">
        <v>3.79</v>
      </c>
      <c r="C394" s="166">
        <v>3.84</v>
      </c>
      <c r="D394" s="166">
        <v>3.77</v>
      </c>
      <c r="E394" s="166">
        <v>3.83</v>
      </c>
      <c r="F394" s="190">
        <v>2488638</v>
      </c>
      <c r="H394" s="143"/>
    </row>
    <row r="395" spans="1:8">
      <c r="A395" s="189">
        <v>45057</v>
      </c>
      <c r="B395" s="166">
        <v>3.84</v>
      </c>
      <c r="C395" s="166">
        <v>3.92</v>
      </c>
      <c r="D395" s="166">
        <v>3.8</v>
      </c>
      <c r="E395" s="166">
        <v>3.83</v>
      </c>
      <c r="F395" s="190">
        <v>6603961</v>
      </c>
      <c r="H395" s="143"/>
    </row>
    <row r="396" spans="1:8">
      <c r="A396" s="189">
        <v>45058</v>
      </c>
      <c r="B396" s="166">
        <v>3.84</v>
      </c>
      <c r="C396" s="166">
        <v>3.84</v>
      </c>
      <c r="D396" s="166">
        <v>3.75</v>
      </c>
      <c r="E396" s="166">
        <v>3.75</v>
      </c>
      <c r="F396" s="190">
        <v>1482047</v>
      </c>
      <c r="H396" s="143"/>
    </row>
    <row r="397" spans="1:8">
      <c r="A397" s="189">
        <v>45061</v>
      </c>
      <c r="B397" s="166">
        <v>3.75</v>
      </c>
      <c r="C397" s="166">
        <v>3.75</v>
      </c>
      <c r="D397" s="166">
        <v>3.59</v>
      </c>
      <c r="E397" s="166">
        <v>3.68</v>
      </c>
      <c r="F397" s="190">
        <v>3480924</v>
      </c>
      <c r="H397" s="143"/>
    </row>
    <row r="398" spans="1:8">
      <c r="A398" s="189">
        <v>45062</v>
      </c>
      <c r="B398" s="166">
        <v>3.7</v>
      </c>
      <c r="C398" s="166">
        <v>3.73</v>
      </c>
      <c r="D398" s="166">
        <v>3.66</v>
      </c>
      <c r="E398" s="166">
        <v>3.72</v>
      </c>
      <c r="F398" s="190">
        <v>2159251</v>
      </c>
      <c r="H398" s="143"/>
    </row>
    <row r="399" spans="1:8">
      <c r="A399" s="189">
        <v>45063</v>
      </c>
      <c r="B399" s="166">
        <v>3.72</v>
      </c>
      <c r="C399" s="166">
        <v>3.87</v>
      </c>
      <c r="D399" s="166">
        <v>3.71</v>
      </c>
      <c r="E399" s="166">
        <v>3.83</v>
      </c>
      <c r="F399" s="190">
        <v>4601278</v>
      </c>
      <c r="H399" s="143"/>
    </row>
    <row r="400" spans="1:8">
      <c r="A400" s="189">
        <v>45064</v>
      </c>
      <c r="B400" s="166">
        <v>3.82</v>
      </c>
      <c r="C400" s="166">
        <v>3.83</v>
      </c>
      <c r="D400" s="166">
        <v>3.77</v>
      </c>
      <c r="E400" s="166">
        <v>3.8</v>
      </c>
      <c r="F400" s="190">
        <v>3446957</v>
      </c>
      <c r="H400" s="143"/>
    </row>
    <row r="401" spans="1:8">
      <c r="A401" s="189">
        <v>45065</v>
      </c>
      <c r="B401" s="166">
        <v>3.76</v>
      </c>
      <c r="C401" s="166">
        <v>3.82</v>
      </c>
      <c r="D401" s="166">
        <v>3.76</v>
      </c>
      <c r="E401" s="166">
        <v>3.82</v>
      </c>
      <c r="F401" s="190">
        <v>1925262</v>
      </c>
      <c r="H401" s="143"/>
    </row>
    <row r="402" spans="1:8">
      <c r="A402" s="189">
        <v>45068</v>
      </c>
      <c r="B402" s="166">
        <v>3.82</v>
      </c>
      <c r="C402" s="166">
        <v>3.82</v>
      </c>
      <c r="D402" s="166">
        <v>3.79</v>
      </c>
      <c r="E402" s="166">
        <v>3.82</v>
      </c>
      <c r="F402" s="190">
        <v>1416494</v>
      </c>
      <c r="H402" s="143"/>
    </row>
    <row r="403" spans="1:8">
      <c r="A403" s="189">
        <v>45069</v>
      </c>
      <c r="B403" s="166">
        <v>3.81</v>
      </c>
      <c r="C403" s="166">
        <v>3.82</v>
      </c>
      <c r="D403" s="166">
        <v>3.79</v>
      </c>
      <c r="E403" s="166">
        <v>3.8</v>
      </c>
      <c r="F403" s="190">
        <v>7355900</v>
      </c>
      <c r="H403" s="143"/>
    </row>
    <row r="404" spans="1:8">
      <c r="A404" s="189">
        <v>45070</v>
      </c>
      <c r="B404" s="166">
        <v>3.8</v>
      </c>
      <c r="C404" s="166">
        <v>3.81</v>
      </c>
      <c r="D404" s="166">
        <v>3.78</v>
      </c>
      <c r="E404" s="166">
        <v>3.78</v>
      </c>
      <c r="F404" s="190">
        <v>5763574</v>
      </c>
      <c r="H404" s="143"/>
    </row>
    <row r="405" spans="1:8">
      <c r="A405" s="189">
        <v>45071</v>
      </c>
      <c r="B405" s="166">
        <v>3.8</v>
      </c>
      <c r="C405" s="166">
        <v>3.8</v>
      </c>
      <c r="D405" s="166">
        <v>3.76</v>
      </c>
      <c r="E405" s="166">
        <v>3.78</v>
      </c>
      <c r="F405" s="190">
        <v>5432429</v>
      </c>
      <c r="H405" s="143"/>
    </row>
    <row r="406" spans="1:8">
      <c r="A406" s="189">
        <v>45072</v>
      </c>
      <c r="B406" s="166">
        <v>3.8</v>
      </c>
      <c r="C406" s="166">
        <v>3.8</v>
      </c>
      <c r="D406" s="166">
        <v>3.77</v>
      </c>
      <c r="E406" s="166">
        <v>3.77</v>
      </c>
      <c r="F406" s="190">
        <v>310939</v>
      </c>
      <c r="H406" s="143"/>
    </row>
    <row r="407" spans="1:8">
      <c r="A407" s="189">
        <v>45075</v>
      </c>
      <c r="B407" s="166">
        <v>3.77</v>
      </c>
      <c r="C407" s="166">
        <v>3.79</v>
      </c>
      <c r="D407" s="166">
        <v>3.67</v>
      </c>
      <c r="E407" s="166">
        <v>3.69</v>
      </c>
      <c r="F407" s="190">
        <v>7026356</v>
      </c>
      <c r="H407" s="143"/>
    </row>
    <row r="408" spans="1:8">
      <c r="A408" s="189">
        <v>45076</v>
      </c>
      <c r="B408" s="166">
        <v>3.69</v>
      </c>
      <c r="C408" s="166">
        <v>3.74</v>
      </c>
      <c r="D408" s="166">
        <v>3.66</v>
      </c>
      <c r="E408" s="166">
        <v>3.7</v>
      </c>
      <c r="F408" s="190">
        <v>2392337</v>
      </c>
      <c r="H408" s="143"/>
    </row>
    <row r="409" spans="1:8">
      <c r="A409" s="189">
        <v>45077</v>
      </c>
      <c r="B409" s="166">
        <v>3.69</v>
      </c>
      <c r="C409" s="166">
        <v>3.7</v>
      </c>
      <c r="D409" s="166">
        <v>3.63</v>
      </c>
      <c r="E409" s="166">
        <v>3.63</v>
      </c>
      <c r="F409" s="190">
        <v>2148844</v>
      </c>
      <c r="H409" s="143"/>
    </row>
    <row r="410" spans="1:8">
      <c r="A410" s="189">
        <v>45078</v>
      </c>
      <c r="B410" s="166">
        <v>3.66</v>
      </c>
      <c r="C410" s="166">
        <v>3.69</v>
      </c>
      <c r="D410" s="166">
        <v>3.64</v>
      </c>
      <c r="E410" s="166">
        <v>3.65</v>
      </c>
      <c r="F410" s="190">
        <v>8112503</v>
      </c>
      <c r="H410" s="143"/>
    </row>
    <row r="411" spans="1:8">
      <c r="A411" s="189">
        <v>45079</v>
      </c>
      <c r="B411" s="166">
        <v>3.66</v>
      </c>
      <c r="C411" s="166">
        <v>3.73</v>
      </c>
      <c r="D411" s="166">
        <v>3.66</v>
      </c>
      <c r="E411" s="166">
        <v>3.7</v>
      </c>
      <c r="F411" s="190">
        <v>776631</v>
      </c>
      <c r="H411" s="143"/>
    </row>
    <row r="412" spans="1:8">
      <c r="A412" s="189">
        <v>45082</v>
      </c>
      <c r="B412" s="166">
        <v>3.7</v>
      </c>
      <c r="C412" s="166">
        <v>3.7</v>
      </c>
      <c r="D412" s="166">
        <v>3.55</v>
      </c>
      <c r="E412" s="166">
        <v>3.55</v>
      </c>
      <c r="F412" s="190">
        <v>4042937</v>
      </c>
      <c r="H412" s="143"/>
    </row>
    <row r="413" spans="1:8">
      <c r="A413" s="189">
        <v>45083</v>
      </c>
      <c r="B413" s="166">
        <v>3.57</v>
      </c>
      <c r="C413" s="166">
        <v>3.57</v>
      </c>
      <c r="D413" s="166">
        <v>3.51</v>
      </c>
      <c r="E413" s="166">
        <v>3.53</v>
      </c>
      <c r="F413" s="190">
        <v>13912790</v>
      </c>
      <c r="H413" s="143"/>
    </row>
    <row r="414" spans="1:8">
      <c r="A414" s="189">
        <v>45084</v>
      </c>
      <c r="B414" s="166">
        <v>3.53</v>
      </c>
      <c r="C414" s="166">
        <v>3.61</v>
      </c>
      <c r="D414" s="166">
        <v>3.47</v>
      </c>
      <c r="E414" s="166">
        <v>3.59</v>
      </c>
      <c r="F414" s="190">
        <v>9541347</v>
      </c>
      <c r="H414" s="143"/>
    </row>
    <row r="415" spans="1:8">
      <c r="A415" s="189">
        <v>45085</v>
      </c>
      <c r="B415" s="166">
        <v>3.59</v>
      </c>
      <c r="C415" s="166">
        <v>3.68</v>
      </c>
      <c r="D415" s="166">
        <v>3.59</v>
      </c>
      <c r="E415" s="166">
        <v>3.67</v>
      </c>
      <c r="F415" s="190">
        <v>4495947</v>
      </c>
      <c r="H415" s="143"/>
    </row>
    <row r="416" spans="1:8">
      <c r="A416" s="189">
        <v>45086</v>
      </c>
      <c r="B416" s="166">
        <v>3.67</v>
      </c>
      <c r="C416" s="166">
        <v>3.67</v>
      </c>
      <c r="D416" s="166">
        <v>3.58</v>
      </c>
      <c r="E416" s="166">
        <v>3.62</v>
      </c>
      <c r="F416" s="190">
        <v>1261226</v>
      </c>
      <c r="H416" s="143"/>
    </row>
    <row r="417" spans="1:8">
      <c r="A417" s="189">
        <v>45089</v>
      </c>
      <c r="B417" s="166">
        <v>3.62</v>
      </c>
      <c r="C417" s="166">
        <v>3.75</v>
      </c>
      <c r="D417" s="166">
        <v>3.61</v>
      </c>
      <c r="E417" s="166">
        <v>3.7</v>
      </c>
      <c r="F417" s="190">
        <v>3385736</v>
      </c>
      <c r="H417" s="143"/>
    </row>
    <row r="418" spans="1:8">
      <c r="A418" s="189">
        <v>45090</v>
      </c>
      <c r="B418" s="166">
        <v>3.68</v>
      </c>
      <c r="C418" s="166">
        <v>3.76</v>
      </c>
      <c r="D418" s="166">
        <v>3.68</v>
      </c>
      <c r="E418" s="166">
        <v>3.74</v>
      </c>
      <c r="F418" s="190">
        <v>2387116</v>
      </c>
      <c r="H418" s="143"/>
    </row>
    <row r="419" spans="1:8">
      <c r="A419" s="189">
        <v>45091</v>
      </c>
      <c r="B419" s="166">
        <v>3.75</v>
      </c>
      <c r="C419" s="166">
        <v>3.76</v>
      </c>
      <c r="D419" s="166">
        <v>3.7</v>
      </c>
      <c r="E419" s="166">
        <v>3.74</v>
      </c>
      <c r="F419" s="190">
        <v>3341577</v>
      </c>
      <c r="H419" s="143"/>
    </row>
    <row r="420" spans="1:8">
      <c r="A420" s="189">
        <v>45092</v>
      </c>
      <c r="B420" s="166">
        <v>3.74</v>
      </c>
      <c r="C420" s="166">
        <v>3.75</v>
      </c>
      <c r="D420" s="166">
        <v>3.7</v>
      </c>
      <c r="E420" s="166">
        <v>3.73</v>
      </c>
      <c r="F420" s="190">
        <v>4030482</v>
      </c>
      <c r="H420" s="143"/>
    </row>
    <row r="421" spans="1:8">
      <c r="A421" s="189">
        <v>45093</v>
      </c>
      <c r="B421" s="166">
        <v>3.73</v>
      </c>
      <c r="C421" s="166">
        <v>3.76</v>
      </c>
      <c r="D421" s="166">
        <v>3.72</v>
      </c>
      <c r="E421" s="166">
        <v>3.76</v>
      </c>
      <c r="F421" s="190">
        <v>4651133</v>
      </c>
      <c r="H421" s="143"/>
    </row>
    <row r="422" spans="1:8">
      <c r="A422" s="189">
        <v>45096</v>
      </c>
      <c r="B422" s="166">
        <v>3.75</v>
      </c>
      <c r="C422" s="166">
        <v>3.8</v>
      </c>
      <c r="D422" s="166">
        <v>3.69</v>
      </c>
      <c r="E422" s="166">
        <v>3.69</v>
      </c>
      <c r="F422" s="190">
        <v>1604820</v>
      </c>
      <c r="H422" s="143"/>
    </row>
    <row r="423" spans="1:8">
      <c r="A423" s="189">
        <v>45097</v>
      </c>
      <c r="B423" s="166">
        <v>3.69</v>
      </c>
      <c r="C423" s="166">
        <v>3.75</v>
      </c>
      <c r="D423" s="166">
        <v>3.62</v>
      </c>
      <c r="E423" s="166">
        <v>3.65</v>
      </c>
      <c r="F423" s="190">
        <v>3153993</v>
      </c>
      <c r="H423" s="143"/>
    </row>
    <row r="424" spans="1:8">
      <c r="A424" s="189">
        <v>45098</v>
      </c>
      <c r="B424" s="166">
        <v>3.65</v>
      </c>
      <c r="C424" s="166">
        <v>3.66</v>
      </c>
      <c r="D424" s="166">
        <v>3.6</v>
      </c>
      <c r="E424" s="166">
        <v>3.64</v>
      </c>
      <c r="F424" s="190">
        <v>2633337</v>
      </c>
      <c r="H424" s="143"/>
    </row>
    <row r="425" spans="1:8">
      <c r="A425" s="189">
        <v>45099</v>
      </c>
      <c r="B425" s="166">
        <v>3.63</v>
      </c>
      <c r="C425" s="166">
        <v>3.67</v>
      </c>
      <c r="D425" s="166">
        <v>3.55</v>
      </c>
      <c r="E425" s="166">
        <v>3.55</v>
      </c>
      <c r="F425" s="190">
        <v>5610218</v>
      </c>
      <c r="H425" s="143"/>
    </row>
    <row r="426" spans="1:8">
      <c r="A426" s="189">
        <v>45100</v>
      </c>
      <c r="B426" s="166">
        <v>3.56</v>
      </c>
      <c r="C426" s="166">
        <v>3.58</v>
      </c>
      <c r="D426" s="166">
        <v>3.53</v>
      </c>
      <c r="E426" s="166">
        <v>3.55</v>
      </c>
      <c r="F426" s="190">
        <v>895711</v>
      </c>
      <c r="H426" s="143"/>
    </row>
    <row r="427" spans="1:8">
      <c r="A427" s="186">
        <v>45103</v>
      </c>
      <c r="B427" s="187">
        <v>3.57</v>
      </c>
      <c r="C427" s="187">
        <v>3.64</v>
      </c>
      <c r="D427" s="187">
        <v>3.56</v>
      </c>
      <c r="E427" s="188">
        <v>3.56</v>
      </c>
      <c r="F427" s="56">
        <v>5081913</v>
      </c>
      <c r="H427" s="143"/>
    </row>
    <row r="428" spans="1:8">
      <c r="A428" s="191"/>
      <c r="B428" s="192"/>
      <c r="C428" s="192"/>
      <c r="D428" s="192"/>
      <c r="E428" s="192"/>
      <c r="F428" s="185"/>
      <c r="H428" s="143"/>
    </row>
    <row r="429" spans="1:8">
      <c r="A429" s="191"/>
      <c r="B429" s="192"/>
      <c r="C429" s="192"/>
      <c r="D429" s="192"/>
      <c r="E429" s="192"/>
      <c r="F429" s="185"/>
      <c r="H429" s="143"/>
    </row>
    <row r="430" spans="1:8">
      <c r="A430" s="191"/>
      <c r="B430" s="192"/>
      <c r="C430" s="192"/>
      <c r="D430" s="192"/>
      <c r="E430" s="192"/>
      <c r="F430" s="185"/>
      <c r="H430" s="143"/>
    </row>
    <row r="431" spans="1:8">
      <c r="A431" s="191"/>
      <c r="B431" s="192"/>
      <c r="C431" s="192"/>
      <c r="D431" s="192"/>
      <c r="E431" s="192"/>
      <c r="F431" s="185"/>
      <c r="H431" s="143"/>
    </row>
    <row r="432" spans="1:8">
      <c r="A432" s="191"/>
      <c r="B432" s="192"/>
      <c r="C432" s="192"/>
      <c r="D432" s="192"/>
      <c r="E432" s="192"/>
      <c r="F432" s="185"/>
      <c r="H432" s="143"/>
    </row>
    <row r="433" spans="1:8">
      <c r="A433" s="191"/>
      <c r="B433" s="192"/>
      <c r="C433" s="192"/>
      <c r="D433" s="192"/>
      <c r="E433" s="192"/>
      <c r="F433" s="185"/>
      <c r="H433" s="143"/>
    </row>
    <row r="434" spans="1:8">
      <c r="A434" s="191"/>
      <c r="B434" s="192"/>
      <c r="C434" s="192"/>
      <c r="D434" s="192"/>
      <c r="E434" s="192"/>
      <c r="F434" s="185"/>
      <c r="H434" s="143"/>
    </row>
    <row r="435" spans="1:8">
      <c r="A435" s="191"/>
      <c r="B435" s="192"/>
      <c r="C435" s="192"/>
      <c r="D435" s="192"/>
      <c r="E435" s="192"/>
      <c r="F435" s="185"/>
      <c r="H435" s="143"/>
    </row>
    <row r="436" spans="1:8">
      <c r="A436" s="191"/>
      <c r="B436" s="192"/>
      <c r="C436" s="192"/>
      <c r="D436" s="192"/>
      <c r="E436" s="192"/>
      <c r="F436" s="185"/>
      <c r="H436" s="143"/>
    </row>
    <row r="437" spans="1:8">
      <c r="A437" s="191"/>
      <c r="B437" s="192"/>
      <c r="C437" s="192"/>
      <c r="D437" s="192"/>
      <c r="E437" s="192"/>
      <c r="F437" s="185"/>
      <c r="H437" s="143"/>
    </row>
    <row r="438" spans="1:8">
      <c r="A438" s="191"/>
      <c r="B438" s="192"/>
      <c r="C438" s="192"/>
      <c r="D438" s="192"/>
      <c r="E438" s="192"/>
      <c r="F438" s="185"/>
      <c r="H438" s="143"/>
    </row>
    <row r="439" spans="1:8">
      <c r="A439" s="191"/>
      <c r="B439" s="192"/>
      <c r="C439" s="192"/>
      <c r="D439" s="192"/>
      <c r="E439" s="192"/>
      <c r="F439" s="185"/>
      <c r="H439" s="143"/>
    </row>
    <row r="440" spans="1:8">
      <c r="A440" s="191"/>
      <c r="B440" s="192"/>
      <c r="C440" s="192"/>
      <c r="D440" s="192"/>
      <c r="E440" s="192"/>
      <c r="F440" s="185"/>
      <c r="H440" s="143"/>
    </row>
    <row r="441" spans="1:8">
      <c r="A441" s="191"/>
      <c r="B441" s="192"/>
      <c r="C441" s="192"/>
      <c r="D441" s="192"/>
      <c r="E441" s="192"/>
      <c r="F441" s="185"/>
      <c r="H441" s="143"/>
    </row>
    <row r="442" spans="1:8">
      <c r="A442" s="191"/>
      <c r="B442" s="192"/>
      <c r="C442" s="192"/>
      <c r="D442" s="192"/>
      <c r="E442" s="192"/>
      <c r="F442" s="185"/>
      <c r="H442" s="143"/>
    </row>
    <row r="443" spans="1:8">
      <c r="A443" s="191"/>
      <c r="B443" s="192"/>
      <c r="C443" s="192"/>
      <c r="D443" s="192"/>
      <c r="E443" s="192"/>
      <c r="F443" s="185"/>
      <c r="H443" s="143"/>
    </row>
    <row r="444" spans="1:8">
      <c r="A444" s="191"/>
      <c r="B444" s="192"/>
      <c r="C444" s="192"/>
      <c r="D444" s="192"/>
      <c r="E444" s="192"/>
      <c r="F444" s="185"/>
      <c r="H444" s="143"/>
    </row>
    <row r="445" spans="1:8">
      <c r="A445" s="191"/>
      <c r="B445" s="192"/>
      <c r="C445" s="192"/>
      <c r="D445" s="192"/>
      <c r="E445" s="192"/>
      <c r="F445" s="185"/>
      <c r="H445" s="143"/>
    </row>
    <row r="446" spans="1:8">
      <c r="A446" s="191"/>
      <c r="B446" s="192"/>
      <c r="C446" s="192"/>
      <c r="D446" s="192"/>
      <c r="E446" s="192"/>
      <c r="F446" s="185"/>
      <c r="H446" s="143"/>
    </row>
    <row r="447" spans="1:8">
      <c r="A447" s="191"/>
      <c r="B447" s="192"/>
      <c r="C447" s="192"/>
      <c r="D447" s="192"/>
      <c r="E447" s="192"/>
      <c r="F447" s="185"/>
      <c r="H447" s="143"/>
    </row>
    <row r="448" spans="1:8">
      <c r="A448" s="191"/>
      <c r="B448" s="192"/>
      <c r="C448" s="192"/>
      <c r="D448" s="192"/>
      <c r="E448" s="192"/>
      <c r="F448" s="185"/>
      <c r="H448" s="143"/>
    </row>
    <row r="449" spans="1:8">
      <c r="A449" s="191"/>
      <c r="B449" s="192"/>
      <c r="C449" s="192"/>
      <c r="D449" s="192"/>
      <c r="E449" s="192"/>
      <c r="F449" s="185"/>
      <c r="H449" s="143"/>
    </row>
    <row r="450" spans="1:8">
      <c r="A450" s="191"/>
      <c r="B450" s="192"/>
      <c r="C450" s="192"/>
      <c r="D450" s="192"/>
      <c r="E450" s="192"/>
      <c r="F450" s="185"/>
      <c r="H450" s="143"/>
    </row>
    <row r="451" spans="1:8">
      <c r="A451" s="191"/>
      <c r="B451" s="192"/>
      <c r="C451" s="192"/>
      <c r="D451" s="192"/>
      <c r="E451" s="192"/>
      <c r="F451" s="185"/>
      <c r="H451" s="143"/>
    </row>
    <row r="452" spans="1:8">
      <c r="A452" s="191"/>
      <c r="B452" s="192"/>
      <c r="C452" s="192"/>
      <c r="D452" s="192"/>
      <c r="E452" s="192"/>
      <c r="F452" s="185"/>
      <c r="H452" s="143"/>
    </row>
    <row r="453" spans="1:8">
      <c r="A453" s="191"/>
      <c r="B453" s="192"/>
      <c r="C453" s="192"/>
      <c r="D453" s="192"/>
      <c r="E453" s="192"/>
      <c r="F453" s="185"/>
      <c r="H453" s="143"/>
    </row>
    <row r="454" spans="1:8">
      <c r="A454" s="191"/>
      <c r="B454" s="192"/>
      <c r="C454" s="192"/>
      <c r="D454" s="192"/>
      <c r="E454" s="192"/>
      <c r="F454" s="185"/>
      <c r="H454" s="143"/>
    </row>
    <row r="455" spans="1:8">
      <c r="A455" s="191"/>
      <c r="B455" s="192"/>
      <c r="C455" s="192"/>
      <c r="D455" s="192"/>
      <c r="E455" s="192"/>
      <c r="F455" s="185"/>
      <c r="H455" s="143"/>
    </row>
    <row r="456" spans="1:8">
      <c r="A456" s="191"/>
      <c r="B456" s="192"/>
      <c r="C456" s="192"/>
      <c r="D456" s="192"/>
      <c r="E456" s="192"/>
      <c r="F456" s="185"/>
      <c r="H456" s="143"/>
    </row>
    <row r="457" spans="1:8">
      <c r="A457" s="191"/>
      <c r="B457" s="192"/>
      <c r="C457" s="192"/>
      <c r="D457" s="192"/>
      <c r="E457" s="192"/>
      <c r="F457" s="185"/>
      <c r="H457" s="143"/>
    </row>
    <row r="458" spans="1:8">
      <c r="A458" s="191"/>
      <c r="B458" s="192"/>
      <c r="C458" s="192"/>
      <c r="D458" s="192"/>
      <c r="E458" s="192"/>
      <c r="F458" s="185"/>
      <c r="H458" s="143"/>
    </row>
    <row r="459" spans="1:8">
      <c r="A459" s="191"/>
      <c r="B459" s="192"/>
      <c r="C459" s="192"/>
      <c r="D459" s="192"/>
      <c r="E459" s="192"/>
      <c r="F459" s="185"/>
      <c r="H459" s="143"/>
    </row>
    <row r="460" spans="1:8">
      <c r="A460" s="191"/>
      <c r="B460" s="192"/>
      <c r="C460" s="192"/>
      <c r="D460" s="192"/>
      <c r="E460" s="192"/>
      <c r="F460" s="185"/>
      <c r="H460" s="143"/>
    </row>
    <row r="461" spans="1:8">
      <c r="A461" s="191"/>
      <c r="B461" s="192"/>
      <c r="C461" s="192"/>
      <c r="D461" s="192"/>
      <c r="E461" s="192"/>
      <c r="F461" s="185"/>
      <c r="H461" s="143"/>
    </row>
    <row r="462" spans="1:8">
      <c r="A462" s="191"/>
      <c r="B462" s="192"/>
      <c r="C462" s="192"/>
      <c r="D462" s="192"/>
      <c r="E462" s="192"/>
      <c r="F462" s="185"/>
      <c r="H462" s="143"/>
    </row>
    <row r="463" spans="1:8">
      <c r="A463" s="191"/>
      <c r="B463" s="192"/>
      <c r="C463" s="192"/>
      <c r="D463" s="192"/>
      <c r="E463" s="192"/>
      <c r="F463" s="185"/>
      <c r="H463" s="143"/>
    </row>
    <row r="464" spans="1:8">
      <c r="A464" s="191"/>
      <c r="B464" s="192"/>
      <c r="C464" s="192"/>
      <c r="D464" s="192"/>
      <c r="E464" s="192"/>
      <c r="F464" s="185"/>
      <c r="H464" s="143"/>
    </row>
    <row r="465" spans="1:8">
      <c r="A465" s="191"/>
      <c r="B465" s="192"/>
      <c r="C465" s="192"/>
      <c r="D465" s="192"/>
      <c r="E465" s="192"/>
      <c r="F465" s="185"/>
      <c r="H465" s="143"/>
    </row>
    <row r="466" spans="1:8">
      <c r="A466" s="191"/>
      <c r="B466" s="192"/>
      <c r="C466" s="192"/>
      <c r="D466" s="192"/>
      <c r="E466" s="192"/>
      <c r="F466" s="185"/>
      <c r="H466" s="143"/>
    </row>
    <row r="467" spans="1:8">
      <c r="A467" s="191"/>
      <c r="B467" s="192"/>
      <c r="C467" s="192"/>
      <c r="D467" s="192"/>
      <c r="E467" s="192"/>
      <c r="F467" s="185"/>
      <c r="H467" s="143"/>
    </row>
    <row r="468" spans="1:8">
      <c r="A468" s="191"/>
      <c r="B468" s="192"/>
      <c r="C468" s="192"/>
      <c r="D468" s="192"/>
      <c r="E468" s="192"/>
      <c r="F468" s="185"/>
      <c r="H468" s="143"/>
    </row>
    <row r="469" spans="1:8">
      <c r="A469" s="191"/>
      <c r="B469" s="192"/>
      <c r="C469" s="192"/>
      <c r="D469" s="192"/>
      <c r="E469" s="192"/>
      <c r="F469" s="185"/>
      <c r="H469" s="143"/>
    </row>
    <row r="470" spans="1:8">
      <c r="A470" s="191"/>
      <c r="B470" s="192"/>
      <c r="C470" s="192"/>
      <c r="D470" s="192"/>
      <c r="E470" s="192"/>
      <c r="F470" s="185"/>
      <c r="H470" s="143"/>
    </row>
    <row r="471" spans="1:8">
      <c r="A471" s="191"/>
      <c r="B471" s="192"/>
      <c r="C471" s="192"/>
      <c r="D471" s="192"/>
      <c r="E471" s="192"/>
      <c r="F471" s="185"/>
      <c r="H471" s="143"/>
    </row>
    <row r="472" spans="1:8">
      <c r="A472" s="191"/>
      <c r="B472" s="192"/>
      <c r="C472" s="192"/>
      <c r="D472" s="192"/>
      <c r="E472" s="192"/>
      <c r="F472" s="185"/>
      <c r="H472" s="143"/>
    </row>
    <row r="473" spans="1:8">
      <c r="A473" s="191"/>
      <c r="B473" s="192"/>
      <c r="C473" s="192"/>
      <c r="D473" s="192"/>
      <c r="E473" s="192"/>
      <c r="F473" s="185"/>
      <c r="H473" s="143"/>
    </row>
    <row r="474" spans="1:8">
      <c r="A474" s="191"/>
      <c r="B474" s="192"/>
      <c r="C474" s="192"/>
      <c r="D474" s="192"/>
      <c r="E474" s="192"/>
      <c r="F474" s="185"/>
      <c r="H474" s="143"/>
    </row>
    <row r="475" spans="1:8">
      <c r="A475" s="191"/>
      <c r="B475" s="192"/>
      <c r="C475" s="192"/>
      <c r="D475" s="192"/>
      <c r="E475" s="192"/>
      <c r="F475" s="185"/>
      <c r="H475" s="143"/>
    </row>
    <row r="476" spans="1:8">
      <c r="A476" s="191"/>
      <c r="B476" s="192"/>
      <c r="C476" s="192"/>
      <c r="D476" s="192"/>
      <c r="E476" s="192"/>
      <c r="F476" s="185"/>
      <c r="H476" s="143"/>
    </row>
    <row r="477" spans="1:8">
      <c r="A477" s="191"/>
      <c r="B477" s="192"/>
      <c r="C477" s="192"/>
      <c r="D477" s="192"/>
      <c r="E477" s="192"/>
      <c r="F477" s="185"/>
      <c r="H477" s="143"/>
    </row>
    <row r="478" spans="1:8">
      <c r="A478" s="191"/>
      <c r="B478" s="192"/>
      <c r="C478" s="192"/>
      <c r="D478" s="192"/>
      <c r="E478" s="192"/>
      <c r="F478" s="185"/>
      <c r="H478" s="143"/>
    </row>
    <row r="479" spans="1:8">
      <c r="A479" s="191"/>
      <c r="B479" s="192"/>
      <c r="C479" s="192"/>
      <c r="D479" s="192"/>
      <c r="E479" s="192"/>
      <c r="F479" s="185"/>
      <c r="H479" s="143"/>
    </row>
    <row r="480" spans="1:8">
      <c r="A480" s="191"/>
      <c r="B480" s="192"/>
      <c r="C480" s="192"/>
      <c r="D480" s="192"/>
      <c r="E480" s="192"/>
      <c r="F480" s="185"/>
      <c r="H480" s="143"/>
    </row>
    <row r="481" spans="1:8">
      <c r="A481" s="191"/>
      <c r="B481" s="192"/>
      <c r="C481" s="192"/>
      <c r="D481" s="192"/>
      <c r="E481" s="192"/>
      <c r="F481" s="185"/>
      <c r="H481" s="143"/>
    </row>
    <row r="482" spans="1:8">
      <c r="A482" s="191"/>
      <c r="B482" s="192"/>
      <c r="C482" s="192"/>
      <c r="D482" s="192"/>
      <c r="E482" s="192"/>
      <c r="F482" s="185"/>
      <c r="H482" s="143"/>
    </row>
    <row r="483" spans="1:8">
      <c r="A483" s="191"/>
      <c r="B483" s="192"/>
      <c r="C483" s="192"/>
      <c r="D483" s="192"/>
      <c r="E483" s="192"/>
      <c r="F483" s="185"/>
      <c r="H483" s="143"/>
    </row>
    <row r="484" spans="1:8">
      <c r="A484" s="191"/>
      <c r="B484" s="192"/>
      <c r="C484" s="192"/>
      <c r="D484" s="192"/>
      <c r="E484" s="192"/>
      <c r="F484" s="185"/>
      <c r="H484" s="143"/>
    </row>
    <row r="485" spans="1:8">
      <c r="A485" s="191"/>
      <c r="B485" s="192"/>
      <c r="C485" s="192"/>
      <c r="D485" s="192"/>
      <c r="E485" s="192"/>
      <c r="F485" s="185"/>
      <c r="H485" s="143"/>
    </row>
    <row r="486" spans="1:8">
      <c r="A486" s="191"/>
      <c r="B486" s="192"/>
      <c r="C486" s="192"/>
      <c r="D486" s="192"/>
      <c r="E486" s="192"/>
      <c r="F486" s="185"/>
      <c r="H486" s="143"/>
    </row>
    <row r="487" spans="1:8">
      <c r="A487" s="191"/>
      <c r="B487" s="192"/>
      <c r="C487" s="192"/>
      <c r="D487" s="192"/>
      <c r="E487" s="192"/>
      <c r="F487" s="185"/>
      <c r="H487" s="143"/>
    </row>
    <row r="488" spans="1:8">
      <c r="A488" s="191"/>
      <c r="B488" s="192"/>
      <c r="C488" s="192"/>
      <c r="D488" s="192"/>
      <c r="E488" s="192"/>
      <c r="F488" s="185"/>
      <c r="H488" s="143"/>
    </row>
    <row r="489" spans="1:8">
      <c r="A489" s="191"/>
      <c r="B489" s="192"/>
      <c r="C489" s="192"/>
      <c r="D489" s="192"/>
      <c r="E489" s="192"/>
      <c r="F489" s="185"/>
      <c r="H489" s="143"/>
    </row>
    <row r="490" spans="1:8">
      <c r="A490" s="191"/>
      <c r="B490" s="192"/>
      <c r="C490" s="192"/>
      <c r="D490" s="192"/>
      <c r="E490" s="192"/>
      <c r="F490" s="185"/>
      <c r="H490" s="143"/>
    </row>
    <row r="491" spans="1:8">
      <c r="A491" s="191"/>
      <c r="B491" s="192"/>
      <c r="C491" s="192"/>
      <c r="D491" s="192"/>
      <c r="E491" s="192"/>
      <c r="F491" s="185"/>
      <c r="H491" s="143"/>
    </row>
    <row r="492" spans="1:8">
      <c r="A492" s="191"/>
      <c r="B492" s="192"/>
      <c r="C492" s="192"/>
      <c r="D492" s="192"/>
      <c r="E492" s="192"/>
      <c r="F492" s="185"/>
      <c r="H492" s="143"/>
    </row>
    <row r="493" spans="1:8">
      <c r="A493" s="191"/>
      <c r="B493" s="192"/>
      <c r="C493" s="192"/>
      <c r="D493" s="192"/>
      <c r="E493" s="192"/>
      <c r="F493" s="185"/>
      <c r="H493" s="143"/>
    </row>
    <row r="494" spans="1:8">
      <c r="A494" s="191"/>
      <c r="B494" s="192"/>
      <c r="C494" s="192"/>
      <c r="D494" s="192"/>
      <c r="E494" s="192"/>
      <c r="F494" s="185"/>
      <c r="H494" s="143"/>
    </row>
    <row r="495" spans="1:8">
      <c r="A495" s="191"/>
      <c r="B495" s="192"/>
      <c r="C495" s="192"/>
      <c r="D495" s="192"/>
      <c r="E495" s="192"/>
      <c r="F495" s="185"/>
      <c r="H495" s="143"/>
    </row>
    <row r="496" spans="1:8">
      <c r="A496" s="191"/>
      <c r="B496" s="192"/>
      <c r="C496" s="192"/>
      <c r="D496" s="192"/>
      <c r="E496" s="192"/>
      <c r="F496" s="185"/>
      <c r="H496" s="143"/>
    </row>
    <row r="497" spans="1:8">
      <c r="A497" s="191"/>
      <c r="B497" s="192"/>
      <c r="C497" s="192"/>
      <c r="D497" s="192"/>
      <c r="E497" s="192"/>
      <c r="F497" s="185"/>
      <c r="H497" s="143"/>
    </row>
    <row r="498" spans="1:8">
      <c r="A498" s="191"/>
      <c r="B498" s="192"/>
      <c r="C498" s="192"/>
      <c r="D498" s="192"/>
      <c r="E498" s="192"/>
      <c r="F498" s="185"/>
      <c r="H498" s="143"/>
    </row>
    <row r="499" spans="1:8">
      <c r="A499" s="191"/>
      <c r="B499" s="192"/>
      <c r="C499" s="192"/>
      <c r="D499" s="192"/>
      <c r="E499" s="192"/>
      <c r="F499" s="185"/>
      <c r="H499" s="143"/>
    </row>
    <row r="500" spans="1:8">
      <c r="A500" s="191"/>
      <c r="B500" s="192"/>
      <c r="C500" s="192"/>
      <c r="D500" s="192"/>
      <c r="E500" s="192"/>
      <c r="F500" s="185"/>
      <c r="H500" s="143"/>
    </row>
    <row r="501" spans="1:8">
      <c r="A501" s="191"/>
      <c r="B501" s="192"/>
      <c r="C501" s="192"/>
      <c r="D501" s="192"/>
      <c r="E501" s="192"/>
      <c r="F501" s="185"/>
      <c r="H501" s="143"/>
    </row>
    <row r="502" spans="1:8">
      <c r="A502" s="191"/>
      <c r="B502" s="192"/>
      <c r="C502" s="192"/>
      <c r="D502" s="192"/>
      <c r="E502" s="192"/>
      <c r="F502" s="185"/>
      <c r="H502" s="143"/>
    </row>
    <row r="503" spans="1:8">
      <c r="A503" s="191"/>
      <c r="B503" s="192"/>
      <c r="C503" s="192"/>
      <c r="D503" s="192"/>
      <c r="E503" s="192"/>
      <c r="F503" s="185"/>
      <c r="H503" s="143"/>
    </row>
    <row r="504" spans="1:8">
      <c r="A504" s="191"/>
      <c r="B504" s="192"/>
      <c r="C504" s="192"/>
      <c r="D504" s="192"/>
      <c r="E504" s="192"/>
      <c r="F504" s="185"/>
      <c r="H504" s="143"/>
    </row>
    <row r="505" spans="1:8">
      <c r="A505" s="191"/>
      <c r="B505" s="192"/>
      <c r="C505" s="192"/>
      <c r="D505" s="192"/>
      <c r="E505" s="192"/>
      <c r="F505" s="185"/>
      <c r="H505" s="143"/>
    </row>
    <row r="506" spans="1:8">
      <c r="A506" s="191"/>
      <c r="B506" s="192"/>
      <c r="C506" s="192"/>
      <c r="D506" s="192"/>
      <c r="E506" s="192"/>
      <c r="F506" s="185"/>
      <c r="H506" s="143"/>
    </row>
    <row r="507" spans="1:8">
      <c r="A507" s="191"/>
      <c r="B507" s="192"/>
      <c r="C507" s="192"/>
      <c r="D507" s="192"/>
      <c r="E507" s="192"/>
      <c r="F507" s="185"/>
      <c r="H507" s="143"/>
    </row>
    <row r="508" spans="1:8">
      <c r="A508" s="191"/>
      <c r="B508" s="192"/>
      <c r="C508" s="192"/>
      <c r="D508" s="192"/>
      <c r="E508" s="192"/>
      <c r="F508" s="185"/>
      <c r="H508" s="143"/>
    </row>
    <row r="509" spans="1:8">
      <c r="A509" s="191"/>
      <c r="B509" s="192"/>
      <c r="C509" s="192"/>
      <c r="D509" s="192"/>
      <c r="E509" s="192"/>
      <c r="F509" s="185"/>
      <c r="H509" s="143"/>
    </row>
    <row r="510" spans="1:8">
      <c r="A510" s="191"/>
      <c r="B510" s="192"/>
      <c r="C510" s="192"/>
      <c r="D510" s="192"/>
      <c r="E510" s="192"/>
      <c r="F510" s="185"/>
      <c r="H510" s="143"/>
    </row>
    <row r="511" spans="1:8">
      <c r="A511" s="191"/>
      <c r="B511" s="192"/>
      <c r="C511" s="192"/>
      <c r="D511" s="192"/>
      <c r="E511" s="192"/>
      <c r="F511" s="185"/>
      <c r="H511" s="143"/>
    </row>
    <row r="512" spans="1:8">
      <c r="A512" s="191"/>
      <c r="B512" s="192"/>
      <c r="C512" s="192"/>
      <c r="D512" s="192"/>
      <c r="E512" s="192"/>
      <c r="F512" s="185"/>
      <c r="H512" s="143"/>
    </row>
    <row r="513" spans="1:8">
      <c r="A513" s="191"/>
      <c r="B513" s="192"/>
      <c r="C513" s="192"/>
      <c r="D513" s="192"/>
      <c r="E513" s="192"/>
      <c r="F513" s="185"/>
      <c r="H513" s="143"/>
    </row>
    <row r="514" spans="1:8">
      <c r="A514" s="191"/>
      <c r="B514" s="192"/>
      <c r="C514" s="192"/>
      <c r="D514" s="192"/>
      <c r="E514" s="192"/>
      <c r="F514" s="185"/>
      <c r="H514" s="143"/>
    </row>
    <row r="515" spans="1:8">
      <c r="A515" s="191"/>
      <c r="B515" s="192"/>
      <c r="C515" s="192"/>
      <c r="D515" s="192"/>
      <c r="E515" s="192"/>
      <c r="F515" s="185"/>
      <c r="H515" s="143"/>
    </row>
    <row r="516" spans="1:8">
      <c r="A516" s="191"/>
      <c r="B516" s="192"/>
      <c r="C516" s="192"/>
      <c r="D516" s="192"/>
      <c r="E516" s="192"/>
      <c r="F516" s="185"/>
      <c r="H516" s="143"/>
    </row>
    <row r="517" spans="1:8">
      <c r="A517" s="191"/>
      <c r="B517" s="192"/>
      <c r="C517" s="192"/>
      <c r="D517" s="192"/>
      <c r="E517" s="192"/>
      <c r="F517" s="185"/>
      <c r="H517" s="143"/>
    </row>
    <row r="518" spans="1:8">
      <c r="A518" s="191"/>
      <c r="B518" s="192"/>
      <c r="C518" s="192"/>
      <c r="D518" s="192"/>
      <c r="E518" s="192"/>
      <c r="F518" s="185"/>
      <c r="H518" s="143"/>
    </row>
    <row r="519" spans="1:8">
      <c r="A519" s="191"/>
      <c r="B519" s="192"/>
      <c r="C519" s="192"/>
      <c r="D519" s="192"/>
      <c r="E519" s="192"/>
      <c r="F519" s="185"/>
      <c r="H519" s="143"/>
    </row>
    <row r="520" spans="1:8">
      <c r="A520" s="191"/>
      <c r="B520" s="192"/>
      <c r="C520" s="192"/>
      <c r="D520" s="192"/>
      <c r="E520" s="192"/>
      <c r="F520" s="185"/>
      <c r="H520" s="143"/>
    </row>
    <row r="521" spans="1:8">
      <c r="A521" s="191"/>
      <c r="B521" s="192"/>
      <c r="C521" s="192"/>
      <c r="D521" s="192"/>
      <c r="E521" s="192"/>
      <c r="F521" s="185"/>
      <c r="H521" s="143"/>
    </row>
    <row r="522" spans="1:8">
      <c r="A522" s="191"/>
      <c r="B522" s="192"/>
      <c r="C522" s="192"/>
      <c r="D522" s="192"/>
      <c r="E522" s="192"/>
      <c r="F522" s="185"/>
      <c r="H522" s="143"/>
    </row>
    <row r="523" spans="1:8">
      <c r="A523" s="191"/>
      <c r="B523" s="192"/>
      <c r="C523" s="192"/>
      <c r="D523" s="192"/>
      <c r="E523" s="192"/>
      <c r="F523" s="185"/>
      <c r="H523" s="143"/>
    </row>
    <row r="524" spans="1:8">
      <c r="A524" s="191"/>
      <c r="B524" s="192"/>
      <c r="C524" s="192"/>
      <c r="D524" s="192"/>
      <c r="E524" s="192"/>
      <c r="F524" s="185"/>
      <c r="H524" s="143"/>
    </row>
    <row r="525" spans="1:8">
      <c r="A525" s="191"/>
      <c r="B525" s="192"/>
      <c r="C525" s="192"/>
      <c r="D525" s="192"/>
      <c r="E525" s="192"/>
      <c r="F525" s="185"/>
      <c r="H525" s="143"/>
    </row>
    <row r="526" spans="1:8">
      <c r="A526" s="191"/>
      <c r="B526" s="192"/>
      <c r="C526" s="192"/>
      <c r="D526" s="192"/>
      <c r="E526" s="192"/>
      <c r="F526" s="185"/>
      <c r="H526" s="143"/>
    </row>
    <row r="527" spans="1:8">
      <c r="A527" s="191"/>
      <c r="B527" s="192"/>
      <c r="C527" s="192"/>
      <c r="D527" s="192"/>
      <c r="E527" s="192"/>
      <c r="F527" s="185"/>
      <c r="H527" s="143"/>
    </row>
    <row r="528" spans="1:8">
      <c r="A528" s="191"/>
      <c r="B528" s="192"/>
      <c r="C528" s="192"/>
      <c r="D528" s="192"/>
      <c r="E528" s="192"/>
      <c r="F528" s="185"/>
      <c r="H528" s="143"/>
    </row>
    <row r="529" spans="1:8">
      <c r="A529" s="191"/>
      <c r="B529" s="192"/>
      <c r="C529" s="192"/>
      <c r="D529" s="192"/>
      <c r="E529" s="192"/>
      <c r="F529" s="185"/>
      <c r="H529" s="143"/>
    </row>
    <row r="530" spans="1:8">
      <c r="A530" s="191"/>
      <c r="B530" s="192"/>
      <c r="C530" s="192"/>
      <c r="D530" s="192"/>
      <c r="E530" s="192"/>
      <c r="F530" s="185"/>
      <c r="H530" s="143"/>
    </row>
    <row r="531" spans="1:8">
      <c r="A531" s="191"/>
      <c r="B531" s="192"/>
      <c r="C531" s="192"/>
      <c r="D531" s="192"/>
      <c r="E531" s="192"/>
      <c r="F531" s="185"/>
      <c r="H531" s="143"/>
    </row>
    <row r="532" spans="1:8">
      <c r="A532" s="191"/>
      <c r="B532" s="192"/>
      <c r="C532" s="192"/>
      <c r="D532" s="192"/>
      <c r="E532" s="192"/>
      <c r="F532" s="185"/>
      <c r="H532" s="143"/>
    </row>
    <row r="533" spans="1:8">
      <c r="A533" s="191"/>
      <c r="B533" s="192"/>
      <c r="C533" s="192"/>
      <c r="D533" s="192"/>
      <c r="E533" s="192"/>
      <c r="F533" s="185"/>
      <c r="H533" s="143"/>
    </row>
    <row r="534" spans="1:8">
      <c r="A534" s="191"/>
      <c r="B534" s="192"/>
      <c r="C534" s="192"/>
      <c r="D534" s="192"/>
      <c r="E534" s="192"/>
      <c r="F534" s="185"/>
      <c r="H534" s="143"/>
    </row>
    <row r="535" spans="1:8">
      <c r="A535" s="191"/>
      <c r="B535" s="192"/>
      <c r="C535" s="192"/>
      <c r="D535" s="192"/>
      <c r="E535" s="192"/>
      <c r="F535" s="185"/>
      <c r="H535" s="143"/>
    </row>
    <row r="536" spans="1:8">
      <c r="A536" s="191"/>
      <c r="B536" s="192"/>
      <c r="C536" s="192"/>
      <c r="D536" s="192"/>
      <c r="E536" s="192"/>
      <c r="F536" s="185"/>
      <c r="H536" s="143"/>
    </row>
    <row r="537" spans="1:8">
      <c r="A537" s="191"/>
      <c r="B537" s="192"/>
      <c r="C537" s="192"/>
      <c r="D537" s="192"/>
      <c r="E537" s="192"/>
      <c r="F537" s="185"/>
      <c r="H537" s="143"/>
    </row>
    <row r="538" spans="1:8">
      <c r="A538" s="191"/>
      <c r="B538" s="192"/>
      <c r="C538" s="192"/>
      <c r="D538" s="192"/>
      <c r="E538" s="192"/>
      <c r="F538" s="185"/>
      <c r="H538" s="143"/>
    </row>
    <row r="539" spans="1:8">
      <c r="A539" s="191"/>
      <c r="B539" s="192"/>
      <c r="C539" s="192"/>
      <c r="D539" s="192"/>
      <c r="E539" s="192"/>
      <c r="F539" s="185"/>
      <c r="H539" s="143"/>
    </row>
    <row r="540" spans="1:8">
      <c r="A540" s="191"/>
      <c r="B540" s="192"/>
      <c r="C540" s="192"/>
      <c r="D540" s="192"/>
      <c r="E540" s="192"/>
      <c r="F540" s="185"/>
      <c r="H540" s="143"/>
    </row>
    <row r="541" spans="1:8">
      <c r="A541" s="191"/>
      <c r="B541" s="192"/>
      <c r="C541" s="192"/>
      <c r="D541" s="192"/>
      <c r="E541" s="192"/>
      <c r="F541" s="185"/>
      <c r="H541" s="143"/>
    </row>
    <row r="542" spans="1:8">
      <c r="A542" s="191"/>
      <c r="B542" s="192"/>
      <c r="C542" s="192"/>
      <c r="D542" s="192"/>
      <c r="E542" s="192"/>
      <c r="F542" s="185"/>
      <c r="H542" s="143"/>
    </row>
    <row r="543" spans="1:8">
      <c r="A543" s="191"/>
      <c r="B543" s="192"/>
      <c r="C543" s="192"/>
      <c r="D543" s="192"/>
      <c r="E543" s="192"/>
      <c r="F543" s="185"/>
      <c r="H543" s="143"/>
    </row>
    <row r="544" spans="1:8">
      <c r="A544" s="191"/>
      <c r="B544" s="192"/>
      <c r="C544" s="192"/>
      <c r="D544" s="192"/>
      <c r="E544" s="192"/>
      <c r="F544" s="185"/>
      <c r="H544" s="143"/>
    </row>
    <row r="545" spans="1:8">
      <c r="A545" s="191"/>
      <c r="B545" s="192"/>
      <c r="C545" s="192"/>
      <c r="D545" s="192"/>
      <c r="E545" s="192"/>
      <c r="F545" s="185"/>
      <c r="H545" s="143"/>
    </row>
    <row r="546" spans="1:8">
      <c r="A546" s="191"/>
      <c r="B546" s="192"/>
      <c r="C546" s="192"/>
      <c r="D546" s="192"/>
      <c r="E546" s="192"/>
      <c r="F546" s="185"/>
      <c r="H546" s="143"/>
    </row>
    <row r="547" spans="1:8">
      <c r="A547" s="191"/>
      <c r="B547" s="192"/>
      <c r="C547" s="192"/>
      <c r="D547" s="192"/>
      <c r="E547" s="192"/>
      <c r="F547" s="185"/>
      <c r="H547" s="143"/>
    </row>
    <row r="548" spans="1:8">
      <c r="A548" s="191"/>
      <c r="B548" s="192"/>
      <c r="C548" s="192"/>
      <c r="D548" s="192"/>
      <c r="E548" s="192"/>
      <c r="F548" s="185"/>
      <c r="H548" s="143"/>
    </row>
    <row r="549" spans="1:8">
      <c r="A549" s="191"/>
      <c r="B549" s="192"/>
      <c r="C549" s="192"/>
      <c r="D549" s="192"/>
      <c r="E549" s="192"/>
      <c r="F549" s="185"/>
      <c r="H549" s="143"/>
    </row>
    <row r="550" spans="1:8">
      <c r="A550" s="191"/>
      <c r="B550" s="192"/>
      <c r="C550" s="192"/>
      <c r="D550" s="192"/>
      <c r="E550" s="192"/>
      <c r="F550" s="185"/>
      <c r="H550" s="143"/>
    </row>
    <row r="551" spans="1:8">
      <c r="A551" s="191"/>
      <c r="B551" s="192"/>
      <c r="C551" s="192"/>
      <c r="D551" s="192"/>
      <c r="E551" s="192"/>
      <c r="F551" s="185"/>
      <c r="H551" s="143"/>
    </row>
    <row r="552" spans="1:8">
      <c r="A552" s="191"/>
      <c r="B552" s="192"/>
      <c r="C552" s="192"/>
      <c r="D552" s="192"/>
      <c r="E552" s="192"/>
      <c r="F552" s="185"/>
      <c r="H552" s="143"/>
    </row>
    <row r="553" spans="1:8">
      <c r="A553" s="191"/>
      <c r="B553" s="192"/>
      <c r="C553" s="192"/>
      <c r="D553" s="192"/>
      <c r="E553" s="192"/>
      <c r="F553" s="185"/>
      <c r="H553" s="143"/>
    </row>
    <row r="554" spans="1:8">
      <c r="A554" s="191"/>
      <c r="B554" s="192"/>
      <c r="C554" s="192"/>
      <c r="D554" s="192"/>
      <c r="E554" s="192"/>
      <c r="F554" s="185"/>
      <c r="H554" s="143"/>
    </row>
    <row r="555" spans="1:8">
      <c r="A555" s="191"/>
      <c r="B555" s="192"/>
      <c r="C555" s="192"/>
      <c r="D555" s="192"/>
      <c r="E555" s="192"/>
      <c r="F555" s="185"/>
      <c r="H555" s="143"/>
    </row>
    <row r="556" spans="1:8">
      <c r="A556" s="191"/>
      <c r="B556" s="192"/>
      <c r="C556" s="192"/>
      <c r="D556" s="192"/>
      <c r="E556" s="192"/>
      <c r="F556" s="185"/>
      <c r="H556" s="143"/>
    </row>
    <row r="557" spans="1:8">
      <c r="A557" s="191"/>
      <c r="B557" s="192"/>
      <c r="C557" s="192"/>
      <c r="D557" s="192"/>
      <c r="E557" s="192"/>
      <c r="F557" s="185"/>
      <c r="H557" s="143"/>
    </row>
    <row r="558" spans="1:8">
      <c r="A558" s="191"/>
      <c r="B558" s="192"/>
      <c r="C558" s="192"/>
      <c r="D558" s="192"/>
      <c r="E558" s="192"/>
      <c r="F558" s="185"/>
      <c r="H558" s="143"/>
    </row>
    <row r="559" spans="1:8">
      <c r="A559" s="191"/>
      <c r="B559" s="192"/>
      <c r="C559" s="192"/>
      <c r="D559" s="192"/>
      <c r="E559" s="192"/>
      <c r="F559" s="185"/>
      <c r="H559" s="143"/>
    </row>
    <row r="560" spans="1:8">
      <c r="A560" s="191"/>
      <c r="B560" s="192"/>
      <c r="C560" s="192"/>
      <c r="D560" s="192"/>
      <c r="E560" s="192"/>
      <c r="F560" s="185"/>
      <c r="H560" s="143"/>
    </row>
    <row r="561" spans="1:8">
      <c r="A561" s="191"/>
      <c r="B561" s="192"/>
      <c r="C561" s="192"/>
      <c r="D561" s="192"/>
      <c r="E561" s="192"/>
      <c r="F561" s="185"/>
      <c r="H561" s="143"/>
    </row>
    <row r="562" spans="1:8">
      <c r="A562" s="191"/>
      <c r="B562" s="192"/>
      <c r="C562" s="192"/>
      <c r="D562" s="192"/>
      <c r="E562" s="192"/>
      <c r="F562" s="185"/>
      <c r="H562" s="143"/>
    </row>
    <row r="563" spans="1:8">
      <c r="A563" s="191"/>
      <c r="B563" s="192"/>
      <c r="C563" s="192"/>
      <c r="D563" s="192"/>
      <c r="E563" s="192"/>
      <c r="F563" s="185"/>
      <c r="H563" s="143"/>
    </row>
    <row r="564" spans="1:8">
      <c r="A564" s="191"/>
      <c r="B564" s="192"/>
      <c r="C564" s="192"/>
      <c r="D564" s="192"/>
      <c r="E564" s="192"/>
      <c r="F564" s="185"/>
      <c r="H564" s="143"/>
    </row>
    <row r="565" spans="1:8">
      <c r="A565" s="191"/>
      <c r="B565" s="192"/>
      <c r="C565" s="192"/>
      <c r="D565" s="192"/>
      <c r="E565" s="192"/>
      <c r="F565" s="185"/>
      <c r="H565" s="143"/>
    </row>
    <row r="566" spans="1:8">
      <c r="A566" s="191"/>
      <c r="B566" s="192"/>
      <c r="C566" s="192"/>
      <c r="D566" s="192"/>
      <c r="E566" s="192"/>
      <c r="F566" s="185"/>
      <c r="H566" s="143"/>
    </row>
    <row r="567" spans="1:8">
      <c r="A567" s="191"/>
      <c r="B567" s="192"/>
      <c r="C567" s="192"/>
      <c r="D567" s="192"/>
      <c r="E567" s="192"/>
      <c r="F567" s="185"/>
      <c r="H567" s="143"/>
    </row>
    <row r="568" spans="1:8">
      <c r="A568" s="191"/>
      <c r="B568" s="192"/>
      <c r="C568" s="192"/>
      <c r="D568" s="192"/>
      <c r="E568" s="192"/>
      <c r="F568" s="185"/>
      <c r="H568" s="143"/>
    </row>
    <row r="569" spans="1:8">
      <c r="A569" s="191"/>
      <c r="B569" s="192"/>
      <c r="C569" s="192"/>
      <c r="D569" s="192"/>
      <c r="E569" s="192"/>
      <c r="F569" s="185"/>
      <c r="H569" s="143"/>
    </row>
    <row r="570" spans="1:8">
      <c r="A570" s="162"/>
      <c r="B570" s="163"/>
      <c r="C570" s="163"/>
      <c r="D570" s="163"/>
      <c r="E570" s="163"/>
      <c r="F570" s="164"/>
      <c r="H570" s="143"/>
    </row>
    <row r="571" spans="1:8">
      <c r="A571" s="143"/>
      <c r="B571" s="143"/>
      <c r="C571" s="143"/>
      <c r="D571" s="143"/>
      <c r="E571" s="143"/>
      <c r="F571" s="143"/>
      <c r="G571" s="143"/>
      <c r="H571" s="143"/>
    </row>
    <row r="572" spans="1:8" ht="14.5">
      <c r="A572" s="63" t="s">
        <v>251</v>
      </c>
      <c r="B572" s="71" t="s">
        <v>252</v>
      </c>
    </row>
    <row r="574" spans="1:8" ht="13">
      <c r="A574" s="63" t="s">
        <v>253</v>
      </c>
      <c r="B574" s="168">
        <f>MAX(B369:B427)</f>
        <v>4.28</v>
      </c>
      <c r="C574" s="53">
        <f>MAX(C369:C427)</f>
        <v>4.33</v>
      </c>
      <c r="D574" s="53">
        <f>MAX(D369:D427)</f>
        <v>4.18</v>
      </c>
      <c r="E574" s="53">
        <f>MAX(E369:E427)</f>
        <v>4.29</v>
      </c>
    </row>
    <row r="575" spans="1:8" ht="13">
      <c r="A575" s="63" t="s">
        <v>254</v>
      </c>
      <c r="B575" s="168">
        <f>MIN(B369:B427)</f>
        <v>3.53</v>
      </c>
      <c r="C575" s="53">
        <f>MIN(C369:C427)</f>
        <v>3.57</v>
      </c>
      <c r="D575" s="53">
        <f>MIN(D369:D427)</f>
        <v>3.47</v>
      </c>
      <c r="E575" s="53">
        <f>MIN(E369:E427)</f>
        <v>3.53</v>
      </c>
    </row>
    <row r="576" spans="1:8" ht="13">
      <c r="A576" s="63" t="s">
        <v>255</v>
      </c>
      <c r="B576" s="64">
        <f>AVERAGE(B369:B427)</f>
        <v>3.8005084745762714</v>
      </c>
      <c r="C576" s="62">
        <f>AVERAGE(C369:C427)</f>
        <v>3.8428813559322026</v>
      </c>
      <c r="D576" s="62">
        <f>AVERAGE(D369:D427)</f>
        <v>3.7464406779661017</v>
      </c>
      <c r="E576" s="142">
        <f>AVERAGE(E369:E427)</f>
        <v>3.7905084745762712</v>
      </c>
      <c r="F576" s="64">
        <f>AVERAGE(F304:F368)</f>
        <v>6645456.0307692308</v>
      </c>
    </row>
    <row r="577" spans="1:6">
      <c r="E577" s="55"/>
    </row>
    <row r="578" spans="1:6">
      <c r="A578" s="143"/>
      <c r="B578" s="143"/>
      <c r="C578" s="143"/>
      <c r="D578" s="143"/>
      <c r="E578" s="143"/>
      <c r="F578" s="143"/>
    </row>
    <row r="579" spans="1:6" ht="13">
      <c r="A579" s="57" t="s">
        <v>61</v>
      </c>
      <c r="C579" s="55">
        <f>C580*C581</f>
        <v>56960000000</v>
      </c>
      <c r="D579" s="53" t="s">
        <v>256</v>
      </c>
      <c r="E579" s="149">
        <f>C579/3.6725/1000000000</f>
        <v>15.509870660313139</v>
      </c>
    </row>
    <row r="580" spans="1:6">
      <c r="A580" s="53" t="s">
        <v>257</v>
      </c>
      <c r="C580" s="62">
        <f>E427</f>
        <v>3.56</v>
      </c>
    </row>
    <row r="581" spans="1:6">
      <c r="A581" s="53" t="s">
        <v>258</v>
      </c>
      <c r="C581" s="55">
        <v>16000000000</v>
      </c>
    </row>
    <row r="584" spans="1:6">
      <c r="A584" s="65" t="s">
        <v>243</v>
      </c>
      <c r="B584" s="58" t="s">
        <v>244</v>
      </c>
      <c r="C584" s="58" t="s">
        <v>245</v>
      </c>
      <c r="D584" s="58" t="s">
        <v>246</v>
      </c>
    </row>
    <row r="585" spans="1:6">
      <c r="A585" s="66" t="s">
        <v>259</v>
      </c>
      <c r="B585" s="67">
        <v>3.6</v>
      </c>
      <c r="C585" s="67">
        <v>2.82</v>
      </c>
      <c r="D585" s="67">
        <v>3.53</v>
      </c>
    </row>
    <row r="586" spans="1:6">
      <c r="A586" s="68" t="s">
        <v>260</v>
      </c>
      <c r="B586" s="67">
        <v>3.6</v>
      </c>
      <c r="C586" s="67">
        <v>2.82</v>
      </c>
      <c r="D586" s="67">
        <v>3.53</v>
      </c>
    </row>
    <row r="587" spans="1:6">
      <c r="A587" s="69" t="s">
        <v>261</v>
      </c>
      <c r="B587" s="67">
        <v>3.07</v>
      </c>
      <c r="C587" s="67">
        <v>2.82</v>
      </c>
      <c r="D587" s="67">
        <v>3.04</v>
      </c>
    </row>
    <row r="588" spans="1:6">
      <c r="A588" s="69" t="s">
        <v>262</v>
      </c>
      <c r="B588" s="67">
        <v>3.51</v>
      </c>
      <c r="C588" s="67">
        <v>2.99</v>
      </c>
      <c r="D588" s="67">
        <v>3.4</v>
      </c>
    </row>
    <row r="589" spans="1:6">
      <c r="A589" s="69" t="s">
        <v>263</v>
      </c>
      <c r="B589" s="67">
        <v>3.6</v>
      </c>
      <c r="C589" s="67">
        <v>3.24</v>
      </c>
      <c r="D589" s="67">
        <v>3.53</v>
      </c>
    </row>
    <row r="590" spans="1:6">
      <c r="A590" s="66" t="s">
        <v>264</v>
      </c>
      <c r="B590" s="67">
        <v>3.92</v>
      </c>
      <c r="C590" s="67">
        <v>2.9</v>
      </c>
      <c r="D590" s="67">
        <v>3.79</v>
      </c>
    </row>
    <row r="591" spans="1:6">
      <c r="A591" s="68" t="s">
        <v>265</v>
      </c>
      <c r="B591" s="141">
        <v>3.92</v>
      </c>
      <c r="C591" s="67">
        <v>3.32</v>
      </c>
      <c r="D591" s="67">
        <v>3.79</v>
      </c>
    </row>
    <row r="592" spans="1:6">
      <c r="A592" s="69" t="s">
        <v>247</v>
      </c>
      <c r="B592" s="67">
        <v>3.46</v>
      </c>
      <c r="C592" s="67">
        <v>3.32</v>
      </c>
      <c r="D592" s="67">
        <v>3.45</v>
      </c>
    </row>
    <row r="593" spans="1:4">
      <c r="A593" s="69" t="s">
        <v>248</v>
      </c>
      <c r="B593" s="67">
        <v>3.65</v>
      </c>
      <c r="C593" s="67">
        <v>3.34</v>
      </c>
      <c r="D593" s="67">
        <v>3.61</v>
      </c>
    </row>
    <row r="594" spans="1:4">
      <c r="A594" s="69" t="s">
        <v>249</v>
      </c>
      <c r="B594" s="67">
        <v>3.92</v>
      </c>
      <c r="C594" s="67">
        <v>3.44</v>
      </c>
      <c r="D594" s="67">
        <v>3.79</v>
      </c>
    </row>
    <row r="595" spans="1:4">
      <c r="A595" s="68" t="s">
        <v>266</v>
      </c>
      <c r="B595" s="67">
        <v>3.79</v>
      </c>
      <c r="C595" s="67">
        <v>2.97</v>
      </c>
      <c r="D595" s="67">
        <v>3.72</v>
      </c>
    </row>
    <row r="596" spans="1:4">
      <c r="A596" s="69" t="s">
        <v>267</v>
      </c>
      <c r="B596" s="67">
        <v>3.79</v>
      </c>
      <c r="C596" s="67">
        <v>3.53</v>
      </c>
      <c r="D596" s="67">
        <v>3.72</v>
      </c>
    </row>
    <row r="597" spans="1:4">
      <c r="A597" s="69" t="s">
        <v>268</v>
      </c>
      <c r="B597" s="67">
        <v>3.67</v>
      </c>
      <c r="C597" s="67">
        <v>2.97</v>
      </c>
      <c r="D597" s="67">
        <v>3.64</v>
      </c>
    </row>
    <row r="598" spans="1:4">
      <c r="A598" s="69" t="s">
        <v>269</v>
      </c>
      <c r="B598" s="67">
        <v>3.51</v>
      </c>
      <c r="C598" s="67">
        <v>3.15</v>
      </c>
      <c r="D598" s="67">
        <v>3.45</v>
      </c>
    </row>
    <row r="599" spans="1:4">
      <c r="A599" s="68" t="s">
        <v>270</v>
      </c>
      <c r="B599" s="67">
        <v>3.78</v>
      </c>
      <c r="C599" s="67">
        <v>3.17</v>
      </c>
      <c r="D599" s="67">
        <v>3.71</v>
      </c>
    </row>
    <row r="600" spans="1:4">
      <c r="A600" s="69" t="s">
        <v>271</v>
      </c>
      <c r="B600" s="67">
        <v>3.63</v>
      </c>
      <c r="C600" s="67">
        <v>3.17</v>
      </c>
      <c r="D600" s="67">
        <v>3.58</v>
      </c>
    </row>
    <row r="601" spans="1:4">
      <c r="A601" s="69" t="s">
        <v>272</v>
      </c>
      <c r="B601" s="67">
        <v>3.78</v>
      </c>
      <c r="C601" s="67">
        <v>3.57</v>
      </c>
      <c r="D601" s="67">
        <v>3.71</v>
      </c>
    </row>
    <row r="602" spans="1:4">
      <c r="A602" s="69" t="s">
        <v>273</v>
      </c>
      <c r="B602" s="67">
        <v>3.66</v>
      </c>
      <c r="C602" s="67">
        <v>3.35</v>
      </c>
      <c r="D602" s="67">
        <v>3.65</v>
      </c>
    </row>
    <row r="603" spans="1:4">
      <c r="A603" s="68" t="s">
        <v>260</v>
      </c>
      <c r="B603" s="67">
        <v>3.53</v>
      </c>
      <c r="C603" s="67">
        <v>2.9</v>
      </c>
      <c r="D603" s="67">
        <v>3.5</v>
      </c>
    </row>
    <row r="604" spans="1:4">
      <c r="A604" s="69" t="s">
        <v>261</v>
      </c>
      <c r="B604" s="67">
        <v>3.53</v>
      </c>
      <c r="C604" s="67">
        <v>3.33</v>
      </c>
      <c r="D604" s="67">
        <v>3.5</v>
      </c>
    </row>
    <row r="605" spans="1:4">
      <c r="A605" s="69" t="s">
        <v>262</v>
      </c>
      <c r="B605" s="67">
        <v>3.44</v>
      </c>
      <c r="C605" s="67">
        <v>3.21</v>
      </c>
      <c r="D605" s="67">
        <v>3.42</v>
      </c>
    </row>
    <row r="606" spans="1:4">
      <c r="A606" s="69" t="s">
        <v>263</v>
      </c>
      <c r="B606" s="67">
        <v>3.3</v>
      </c>
      <c r="C606" s="67">
        <v>2.9</v>
      </c>
      <c r="D606" s="67">
        <v>3.25</v>
      </c>
    </row>
    <row r="607" spans="1:4">
      <c r="A607" s="66" t="s">
        <v>242</v>
      </c>
      <c r="B607" s="67">
        <v>4.33</v>
      </c>
      <c r="C607" s="67">
        <v>2.96</v>
      </c>
      <c r="D607" s="67">
        <v>4.29</v>
      </c>
    </row>
    <row r="608" spans="1:4">
      <c r="A608" s="68" t="s">
        <v>265</v>
      </c>
      <c r="B608" s="67">
        <v>3.99</v>
      </c>
      <c r="C608" s="67">
        <v>2.96</v>
      </c>
      <c r="D608" s="67">
        <v>3.95</v>
      </c>
    </row>
    <row r="609" spans="1:4">
      <c r="A609" s="69" t="s">
        <v>247</v>
      </c>
      <c r="B609" s="67">
        <v>3.41</v>
      </c>
      <c r="C609" s="67">
        <v>2.96</v>
      </c>
      <c r="D609" s="67">
        <v>3.39</v>
      </c>
    </row>
    <row r="610" spans="1:4">
      <c r="A610" s="69" t="s">
        <v>248</v>
      </c>
      <c r="B610" s="67">
        <v>3.5</v>
      </c>
      <c r="C610" s="67">
        <v>3.25</v>
      </c>
      <c r="D610" s="67">
        <v>3.46</v>
      </c>
    </row>
    <row r="611" spans="1:4">
      <c r="A611" s="69" t="s">
        <v>249</v>
      </c>
      <c r="B611" s="67">
        <v>3.99</v>
      </c>
      <c r="C611" s="67">
        <v>3.28</v>
      </c>
      <c r="D611" s="67">
        <v>3.95</v>
      </c>
    </row>
    <row r="612" spans="1:4">
      <c r="A612" s="68" t="s">
        <v>266</v>
      </c>
      <c r="B612" s="193">
        <v>4.33</v>
      </c>
      <c r="C612" s="193">
        <v>3.47</v>
      </c>
      <c r="D612" s="193">
        <v>4.29</v>
      </c>
    </row>
    <row r="613" spans="1:4">
      <c r="A613" s="69" t="s">
        <v>267</v>
      </c>
      <c r="B613" s="67">
        <v>4.33</v>
      </c>
      <c r="C613" s="67">
        <v>3.69</v>
      </c>
      <c r="D613" s="67">
        <v>4.29</v>
      </c>
    </row>
    <row r="614" spans="1:4">
      <c r="A614" s="69" t="s">
        <v>268</v>
      </c>
      <c r="B614" s="67">
        <v>4.29</v>
      </c>
      <c r="C614" s="67">
        <v>3.59</v>
      </c>
      <c r="D614" s="67">
        <v>4.26</v>
      </c>
    </row>
    <row r="615" spans="1:4">
      <c r="A615" s="69" t="s">
        <v>269</v>
      </c>
      <c r="B615" s="67">
        <v>3.8</v>
      </c>
      <c r="C615" s="67">
        <v>3.47</v>
      </c>
      <c r="D615" s="67">
        <v>3.76</v>
      </c>
    </row>
    <row r="616" spans="1:4">
      <c r="A616" s="66" t="s">
        <v>250</v>
      </c>
      <c r="B616" s="67">
        <v>4.33</v>
      </c>
      <c r="C616" s="67">
        <v>2.82</v>
      </c>
      <c r="D616" s="67">
        <v>4.29</v>
      </c>
    </row>
  </sheetData>
  <autoFilter ref="A1:F303" xr:uid="{E2ACD1CB-E9CE-4D82-909D-1C83355D7D13}"/>
  <hyperlinks>
    <hyperlink ref="B572" r:id="rId3" xr:uid="{69DF62F3-3D91-4582-A417-FC68BD17E174}"/>
  </hyperlinks>
  <pageMargins left="0.7" right="0.7" top="0.75" bottom="0.75" header="0.3" footer="0.3"/>
  <pageSetup paperSize="9" orientation="portrait" horizontalDpi="300" r:id="rId4"/>
  <headerFooter>
    <oddHeader>&amp;L&amp;"arial"&amp;10&amp;K737373 ADNOC Classification: Public&amp;1#_x000D_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82D7-4808-4FE7-9B87-B6800F2EB38C}">
  <sheetPr>
    <tabColor rgb="FF92D050"/>
  </sheetPr>
  <dimension ref="A1:Z70"/>
  <sheetViews>
    <sheetView showGridLines="0" topLeftCell="A33" zoomScale="115" zoomScaleNormal="115" workbookViewId="0">
      <selection activeCell="I49" sqref="I49"/>
    </sheetView>
  </sheetViews>
  <sheetFormatPr defaultColWidth="8.81640625" defaultRowHeight="14.5"/>
  <cols>
    <col min="1" max="1" width="8.81640625" style="1"/>
    <col min="2" max="2" width="10.1796875" style="1" bestFit="1" customWidth="1"/>
    <col min="3" max="16384" width="8.81640625" style="1"/>
  </cols>
  <sheetData>
    <row r="1" spans="1:26" ht="21">
      <c r="A1" s="29" t="s">
        <v>59</v>
      </c>
      <c r="B1" s="19"/>
      <c r="C1" s="19"/>
      <c r="D1" s="19"/>
      <c r="E1" s="19"/>
      <c r="F1" s="19"/>
    </row>
    <row r="3" spans="1:26" ht="18.5">
      <c r="A3" s="30" t="s">
        <v>60</v>
      </c>
    </row>
    <row r="4" spans="1:26" ht="15.5">
      <c r="A4" s="31" t="s">
        <v>61</v>
      </c>
    </row>
    <row r="5" spans="1:26" ht="15.5">
      <c r="A5" s="20" t="s">
        <v>62</v>
      </c>
      <c r="B5" s="32">
        <f>'Progress update Working Sheet'!A2</f>
        <v>15.509870660313139</v>
      </c>
      <c r="C5" s="21" t="s">
        <v>63</v>
      </c>
    </row>
    <row r="6" spans="1:26">
      <c r="A6" s="26"/>
      <c r="B6" s="27"/>
    </row>
    <row r="8" spans="1:26" s="28" customFormat="1"/>
    <row r="9" spans="1:26" ht="15.5">
      <c r="A9" s="20" t="s">
        <v>15</v>
      </c>
      <c r="J9" s="20" t="s">
        <v>16</v>
      </c>
      <c r="S9" s="20" t="s">
        <v>17</v>
      </c>
    </row>
    <row r="10" spans="1:26">
      <c r="D10" s="25" t="s">
        <v>64</v>
      </c>
      <c r="E10" s="47" t="e">
        <f>'Progress update Working Sheet'!H5</f>
        <v>#REF!</v>
      </c>
      <c r="G10" s="25" t="s">
        <v>64</v>
      </c>
      <c r="H10" s="47" t="e">
        <f>'Progress update Working Sheet'!L5</f>
        <v>#REF!</v>
      </c>
      <c r="M10" s="25" t="s">
        <v>64</v>
      </c>
      <c r="N10" s="48" t="e">
        <f>'Progress update Working Sheet'!H7</f>
        <v>#REF!</v>
      </c>
      <c r="P10" s="25" t="s">
        <v>64</v>
      </c>
      <c r="Q10" s="48" t="e">
        <f>'Progress update Working Sheet'!L7</f>
        <v>#REF!</v>
      </c>
      <c r="V10" s="25" t="s">
        <v>64</v>
      </c>
      <c r="W10" s="48" t="e">
        <f>'Progress update Working Sheet'!H9</f>
        <v>#REF!</v>
      </c>
      <c r="Y10" s="25" t="s">
        <v>64</v>
      </c>
      <c r="Z10" s="48" t="e">
        <f>'Progress update Working Sheet'!L9</f>
        <v>#REF!</v>
      </c>
    </row>
    <row r="21" spans="1:26">
      <c r="A21" s="22"/>
      <c r="B21" s="22"/>
      <c r="F21" s="23"/>
      <c r="G21" s="23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</row>
    <row r="24" spans="1:26" s="28" customFormat="1"/>
    <row r="26" spans="1:26" ht="21">
      <c r="A26" s="18" t="s">
        <v>65</v>
      </c>
    </row>
    <row r="29" spans="1:26" ht="15.5">
      <c r="E29" s="34" t="s">
        <v>17</v>
      </c>
      <c r="K29" s="34" t="s">
        <v>17</v>
      </c>
    </row>
    <row r="30" spans="1:26" ht="15.5">
      <c r="C30" s="20" t="s">
        <v>22</v>
      </c>
      <c r="D30" s="24" t="s">
        <v>66</v>
      </c>
      <c r="E30" s="34" t="e">
        <f>'Progress update Working Sheet'!F18</f>
        <v>#REF!</v>
      </c>
      <c r="I30" s="20" t="s">
        <v>67</v>
      </c>
      <c r="J30" s="24" t="s">
        <v>66</v>
      </c>
      <c r="K30" s="34" t="e">
        <f>'Progress update Working Sheet'!F20</f>
        <v>#REF!</v>
      </c>
    </row>
    <row r="33" spans="1:18" ht="15.5">
      <c r="E33" s="34" t="s">
        <v>17</v>
      </c>
      <c r="K33" s="34" t="s">
        <v>17</v>
      </c>
    </row>
    <row r="34" spans="1:18" ht="15.5">
      <c r="C34" s="20" t="s">
        <v>68</v>
      </c>
      <c r="D34" s="24" t="s">
        <v>66</v>
      </c>
      <c r="E34" s="34" t="e">
        <f>'Progress update Working Sheet'!F19</f>
        <v>#REF!</v>
      </c>
      <c r="I34" s="20" t="s">
        <v>69</v>
      </c>
      <c r="J34" s="24" t="s">
        <v>66</v>
      </c>
      <c r="K34" s="34" t="e">
        <f>'Progress update Working Sheet'!F21</f>
        <v>#REF!</v>
      </c>
    </row>
    <row r="38" spans="1:18" s="28" customFormat="1"/>
    <row r="40" spans="1:18" ht="21">
      <c r="A40" s="18" t="s">
        <v>60</v>
      </c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 s="25"/>
      <c r="C42" s="47"/>
      <c r="E42" s="25"/>
      <c r="F42" s="47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t="s">
        <v>70</v>
      </c>
      <c r="P43" t="s">
        <v>71</v>
      </c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 t="s">
        <v>16</v>
      </c>
      <c r="O44" s="184" t="e">
        <f>'Progress update Working Sheet'!N30</f>
        <v>#REF!</v>
      </c>
      <c r="P44" s="184" t="e">
        <f>'Progress update Working Sheet'!O30</f>
        <v>#REF!</v>
      </c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 t="s">
        <v>39</v>
      </c>
      <c r="O45" t="e">
        <f>'Progress update Working Sheet'!N31</f>
        <v>#REF!</v>
      </c>
      <c r="P45" t="e">
        <f>'Progress update Working Sheet'!O31</f>
        <v>#REF!</v>
      </c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 s="35"/>
      <c r="B50" s="4"/>
      <c r="C50" s="26"/>
      <c r="F50" s="21"/>
      <c r="H50" s="21"/>
      <c r="K50" s="183"/>
      <c r="L50" s="183"/>
      <c r="M50" s="183"/>
      <c r="N50" s="183"/>
      <c r="O50" s="183"/>
    </row>
    <row r="51" spans="1:18">
      <c r="A51" s="35"/>
      <c r="B51" s="4"/>
      <c r="C51" s="26"/>
      <c r="F51" s="21"/>
      <c r="H51" s="21"/>
      <c r="K51" s="183"/>
      <c r="L51" s="183"/>
      <c r="M51" s="183"/>
      <c r="N51" s="183"/>
      <c r="O51" s="183"/>
    </row>
    <row r="52" spans="1:18">
      <c r="A52" s="35"/>
      <c r="B52" s="4"/>
      <c r="C52" s="26"/>
      <c r="F52" s="21"/>
      <c r="H52" s="21"/>
      <c r="K52" s="183"/>
      <c r="L52" s="183"/>
      <c r="M52" s="183"/>
      <c r="N52" s="183"/>
      <c r="O52" s="183"/>
    </row>
    <row r="54" spans="1:18" s="28" customFormat="1"/>
    <row r="56" spans="1:18" ht="21">
      <c r="A56" s="18" t="s">
        <v>72</v>
      </c>
    </row>
    <row r="59" spans="1:18" ht="19.5">
      <c r="E59" s="38" t="s">
        <v>73</v>
      </c>
      <c r="F59" s="39"/>
      <c r="G59" s="39"/>
      <c r="H59" s="38" t="s">
        <v>53</v>
      </c>
      <c r="J59" s="43" t="s">
        <v>43</v>
      </c>
    </row>
    <row r="60" spans="1:18">
      <c r="E60" s="314" t="s">
        <v>66</v>
      </c>
      <c r="F60" s="314"/>
      <c r="G60" s="314"/>
      <c r="H60" s="314"/>
    </row>
    <row r="61" spans="1:18" ht="18.5">
      <c r="B61" s="39" t="s">
        <v>16</v>
      </c>
      <c r="E61" s="40" t="e">
        <f>'Progress update Working Sheet'!G36</f>
        <v>#REF!</v>
      </c>
      <c r="H61" s="40" t="e">
        <f>'Progress update Working Sheet'!H36</f>
        <v>#REF!</v>
      </c>
      <c r="J61" s="41" t="e">
        <f>(H61-E61)/E61</f>
        <v>#REF!</v>
      </c>
    </row>
    <row r="62" spans="1:18" ht="18.5">
      <c r="B62" s="39"/>
      <c r="E62" s="314" t="s">
        <v>62</v>
      </c>
      <c r="F62" s="314"/>
      <c r="G62" s="314"/>
      <c r="H62" s="314"/>
    </row>
    <row r="63" spans="1:18" ht="18.5">
      <c r="B63" s="39" t="s">
        <v>74</v>
      </c>
      <c r="E63" s="42" t="e">
        <f>'Progress update Working Sheet'!G37</f>
        <v>#REF!</v>
      </c>
      <c r="H63" s="42" t="e">
        <f>'Progress update Working Sheet'!H37</f>
        <v>#REF!</v>
      </c>
      <c r="J63" s="41" t="e">
        <f>(H63-E63)/E63</f>
        <v>#REF!</v>
      </c>
    </row>
    <row r="65" spans="1:11" s="28" customFormat="1"/>
    <row r="67" spans="1:11" ht="21">
      <c r="A67" s="18" t="s">
        <v>75</v>
      </c>
    </row>
    <row r="69" spans="1:11" ht="23.5">
      <c r="B69" s="36" t="e">
        <f>'Progress update Working Sheet'!D45</f>
        <v>#REF!</v>
      </c>
      <c r="E69" s="37" t="e">
        <f>'Progress update Working Sheet'!D46</f>
        <v>#REF!</v>
      </c>
      <c r="H69" s="36" t="e">
        <f>'Progress update Working Sheet'!D47</f>
        <v>#REF!</v>
      </c>
      <c r="K69" s="37" t="e">
        <f>'Progress update Working Sheet'!D48</f>
        <v>#REF!</v>
      </c>
    </row>
    <row r="70" spans="1:11" ht="15.5">
      <c r="A70" s="33" t="s">
        <v>76</v>
      </c>
      <c r="D70" s="33" t="s">
        <v>56</v>
      </c>
      <c r="G70" s="33" t="s">
        <v>57</v>
      </c>
      <c r="J70" s="33" t="s">
        <v>58</v>
      </c>
    </row>
  </sheetData>
  <mergeCells count="2">
    <mergeCell ref="E60:H60"/>
    <mergeCell ref="E62:H62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D64D-2ED4-4587-8ACF-444F0D0B23CF}">
  <dimension ref="A1:BD53"/>
  <sheetViews>
    <sheetView tabSelected="1" topLeftCell="E1" zoomScaleNormal="100" workbookViewId="0">
      <selection activeCell="U2" sqref="U2"/>
    </sheetView>
  </sheetViews>
  <sheetFormatPr defaultRowHeight="14.5"/>
  <cols>
    <col min="1" max="1" width="5.26953125" customWidth="1"/>
    <col min="2" max="2" width="44.26953125" bestFit="1" customWidth="1"/>
    <col min="3" max="3" width="7.81640625" customWidth="1"/>
    <col min="4" max="9" width="8.1796875" customWidth="1"/>
    <col min="10" max="10" width="7.7265625" customWidth="1"/>
    <col min="11" max="12" width="8.1796875" customWidth="1"/>
    <col min="13" max="13" width="7.7265625" customWidth="1"/>
    <col min="14" max="15" width="8.1796875" customWidth="1"/>
    <col min="16" max="16" width="8.1796875" bestFit="1" customWidth="1"/>
    <col min="17" max="18" width="8.1796875" customWidth="1"/>
    <col min="19" max="21" width="7.81640625" customWidth="1"/>
    <col min="22" max="22" width="6.453125" customWidth="1"/>
    <col min="23" max="24" width="7.81640625" bestFit="1" customWidth="1"/>
    <col min="25" max="25" width="8.453125" bestFit="1" customWidth="1"/>
    <col min="26" max="26" width="8" bestFit="1" customWidth="1"/>
    <col min="27" max="27" width="8.81640625" customWidth="1"/>
    <col min="28" max="28" width="34.1796875" customWidth="1"/>
    <col min="29" max="29" width="6" customWidth="1"/>
    <col min="30" max="41" width="6.26953125" customWidth="1"/>
    <col min="42" max="42" width="6.26953125" bestFit="1" customWidth="1"/>
    <col min="43" max="43" width="7.7265625" customWidth="1"/>
    <col min="44" max="44" width="7.453125" customWidth="1"/>
    <col min="45" max="45" width="7.453125" bestFit="1" customWidth="1"/>
    <col min="46" max="47" width="7.453125" customWidth="1"/>
    <col min="48" max="48" width="2.7265625" customWidth="1"/>
    <col min="49" max="50" width="7.81640625" bestFit="1" customWidth="1"/>
    <col min="51" max="52" width="8.1796875" bestFit="1" customWidth="1"/>
  </cols>
  <sheetData>
    <row r="1" spans="2:56">
      <c r="O1" s="288"/>
      <c r="P1" s="288"/>
      <c r="Q1" s="288"/>
      <c r="R1" s="288"/>
      <c r="S1" s="288"/>
      <c r="T1" s="288"/>
      <c r="U1" s="288"/>
      <c r="Z1" s="288"/>
    </row>
    <row r="2" spans="2:56">
      <c r="B2" s="204" t="s">
        <v>77</v>
      </c>
      <c r="O2" s="288"/>
      <c r="P2" s="288"/>
      <c r="Q2" s="288"/>
      <c r="R2" s="288"/>
      <c r="S2" s="288"/>
      <c r="T2" s="288"/>
      <c r="U2" s="288"/>
      <c r="Z2" s="288"/>
      <c r="AB2" s="204" t="s">
        <v>78</v>
      </c>
    </row>
    <row r="3" spans="2:56">
      <c r="O3" s="288"/>
      <c r="P3" s="288"/>
      <c r="Q3" s="288"/>
      <c r="R3" s="288"/>
      <c r="S3" s="288"/>
      <c r="T3" s="288"/>
      <c r="U3" s="288"/>
      <c r="Z3" s="288"/>
    </row>
    <row r="4" spans="2:56" ht="30" customHeight="1">
      <c r="B4" s="78" t="s">
        <v>332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9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197" t="s">
        <v>329</v>
      </c>
      <c r="U4" s="310" t="s">
        <v>342</v>
      </c>
      <c r="W4" s="196" t="s">
        <v>82</v>
      </c>
      <c r="X4" s="197" t="s">
        <v>83</v>
      </c>
      <c r="Y4" s="198" t="s">
        <v>84</v>
      </c>
      <c r="Z4" s="196" t="s">
        <v>303</v>
      </c>
      <c r="AB4" s="78" t="s">
        <v>332</v>
      </c>
      <c r="AC4" s="196" t="s">
        <v>3</v>
      </c>
      <c r="AD4" s="196" t="s">
        <v>4</v>
      </c>
      <c r="AE4" s="196" t="s">
        <v>5</v>
      </c>
      <c r="AF4" s="196" t="s">
        <v>6</v>
      </c>
      <c r="AG4" s="197" t="s">
        <v>7</v>
      </c>
      <c r="AH4" s="197" t="s">
        <v>8</v>
      </c>
      <c r="AI4" s="197" t="s">
        <v>9</v>
      </c>
      <c r="AJ4" s="197" t="s">
        <v>10</v>
      </c>
      <c r="AK4" s="198" t="s">
        <v>11</v>
      </c>
      <c r="AL4" s="198" t="s">
        <v>79</v>
      </c>
      <c r="AM4" s="198" t="s">
        <v>80</v>
      </c>
      <c r="AN4" s="199" t="s">
        <v>81</v>
      </c>
      <c r="AO4" s="196" t="s">
        <v>274</v>
      </c>
      <c r="AP4" s="196" t="s">
        <v>287</v>
      </c>
      <c r="AQ4" s="196" t="s">
        <v>290</v>
      </c>
      <c r="AR4" s="196" t="s">
        <v>302</v>
      </c>
      <c r="AS4" s="197" t="s">
        <v>310</v>
      </c>
      <c r="AT4" s="197" t="s">
        <v>329</v>
      </c>
      <c r="AU4" s="310" t="s">
        <v>342</v>
      </c>
      <c r="AW4" s="197" t="s">
        <v>82</v>
      </c>
      <c r="AX4" s="198" t="s">
        <v>83</v>
      </c>
      <c r="AY4" s="199" t="s">
        <v>84</v>
      </c>
      <c r="AZ4" s="196" t="s">
        <v>303</v>
      </c>
    </row>
    <row r="5" spans="2:56" ht="15" thickBot="1">
      <c r="B5" s="80" t="s">
        <v>16</v>
      </c>
      <c r="C5" s="195">
        <v>523</v>
      </c>
      <c r="D5" s="195">
        <v>601</v>
      </c>
      <c r="E5" s="195">
        <v>571</v>
      </c>
      <c r="F5" s="298">
        <v>575</v>
      </c>
      <c r="G5" s="195">
        <v>601</v>
      </c>
      <c r="H5" s="298">
        <v>669</v>
      </c>
      <c r="I5" s="298">
        <v>670</v>
      </c>
      <c r="J5" s="298">
        <v>733</v>
      </c>
      <c r="K5" s="298">
        <v>716</v>
      </c>
      <c r="L5" s="298">
        <v>724</v>
      </c>
      <c r="M5" s="298">
        <v>776</v>
      </c>
      <c r="N5" s="298">
        <v>841</v>
      </c>
      <c r="O5" s="298">
        <v>886</v>
      </c>
      <c r="P5" s="298">
        <v>935</v>
      </c>
      <c r="Q5" s="298">
        <v>1026</v>
      </c>
      <c r="R5" s="298">
        <f>+Z5-SUM(O5:Q5)</f>
        <v>1187</v>
      </c>
      <c r="S5" s="298">
        <v>1170</v>
      </c>
      <c r="T5" s="298">
        <v>1197</v>
      </c>
      <c r="U5" s="298">
        <v>1260</v>
      </c>
      <c r="V5" s="3"/>
      <c r="W5" s="298">
        <v>2269</v>
      </c>
      <c r="X5" s="298">
        <v>2673</v>
      </c>
      <c r="Y5" s="298">
        <v>3057</v>
      </c>
      <c r="Z5" s="298">
        <v>4034</v>
      </c>
      <c r="AB5" s="88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311"/>
      <c r="AW5" s="87"/>
      <c r="AX5" s="87"/>
      <c r="AY5" s="87"/>
      <c r="AZ5" s="87"/>
    </row>
    <row r="6" spans="2:56" ht="15" thickBot="1">
      <c r="B6" s="92" t="s">
        <v>85</v>
      </c>
      <c r="C6" s="194">
        <v>-316</v>
      </c>
      <c r="D6" s="194">
        <v>-309</v>
      </c>
      <c r="E6" s="194">
        <v>-285</v>
      </c>
      <c r="F6" s="244">
        <v>-313</v>
      </c>
      <c r="G6" s="194">
        <v>-321</v>
      </c>
      <c r="H6" s="244">
        <v>-369</v>
      </c>
      <c r="I6" s="244">
        <v>-371</v>
      </c>
      <c r="J6" s="244">
        <v>-380</v>
      </c>
      <c r="K6" s="244">
        <v>-383</v>
      </c>
      <c r="L6" s="244">
        <v>-380</v>
      </c>
      <c r="M6" s="244">
        <v>-395</v>
      </c>
      <c r="N6" s="244">
        <v>-417</v>
      </c>
      <c r="O6" s="244">
        <v>-451</v>
      </c>
      <c r="P6" s="244">
        <v>-464</v>
      </c>
      <c r="Q6" s="244">
        <v>-518</v>
      </c>
      <c r="R6" s="244">
        <v>-594</v>
      </c>
      <c r="S6" s="244">
        <v>-640</v>
      </c>
      <c r="T6" s="244">
        <v>-663</v>
      </c>
      <c r="U6" s="244">
        <v>-703</v>
      </c>
      <c r="W6" s="244">
        <v>-1222</v>
      </c>
      <c r="X6" s="244">
        <v>-1441</v>
      </c>
      <c r="Y6" s="244">
        <v>-1574</v>
      </c>
      <c r="Z6" s="244">
        <v>2027</v>
      </c>
      <c r="AB6" s="91" t="s">
        <v>22</v>
      </c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W6" s="89"/>
      <c r="AX6" s="89"/>
      <c r="AY6" s="89"/>
      <c r="AZ6" s="89"/>
    </row>
    <row r="7" spans="2:56">
      <c r="B7" s="92" t="s">
        <v>306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4">
        <v>0</v>
      </c>
      <c r="O7" s="244">
        <v>2</v>
      </c>
      <c r="P7" s="244">
        <v>1</v>
      </c>
      <c r="Q7" s="244">
        <v>2</v>
      </c>
      <c r="R7" s="244">
        <v>3</v>
      </c>
      <c r="S7" s="244">
        <v>3</v>
      </c>
      <c r="T7" s="244">
        <v>11</v>
      </c>
      <c r="U7" s="244">
        <v>3</v>
      </c>
      <c r="W7" s="244">
        <v>0</v>
      </c>
      <c r="X7" s="244">
        <v>0</v>
      </c>
      <c r="Y7" s="244">
        <v>0</v>
      </c>
      <c r="Z7" s="244">
        <v>8</v>
      </c>
      <c r="AB7" s="80" t="s">
        <v>16</v>
      </c>
      <c r="AC7" s="245">
        <v>279</v>
      </c>
      <c r="AD7" s="245">
        <v>289</v>
      </c>
      <c r="AE7" s="245">
        <v>279</v>
      </c>
      <c r="AF7" s="245">
        <v>293</v>
      </c>
      <c r="AG7" s="245">
        <v>319</v>
      </c>
      <c r="AH7" s="245">
        <v>383</v>
      </c>
      <c r="AI7" s="245">
        <v>372</v>
      </c>
      <c r="AJ7" s="245">
        <v>379</v>
      </c>
      <c r="AK7" s="245">
        <v>355</v>
      </c>
      <c r="AL7" s="245">
        <v>346</v>
      </c>
      <c r="AM7" s="245">
        <v>378</v>
      </c>
      <c r="AN7" s="245">
        <v>416</v>
      </c>
      <c r="AO7" s="245">
        <v>411</v>
      </c>
      <c r="AP7" s="245">
        <v>441</v>
      </c>
      <c r="AQ7" s="245">
        <v>487</v>
      </c>
      <c r="AR7" s="245">
        <v>554</v>
      </c>
      <c r="AS7" s="245">
        <v>494</v>
      </c>
      <c r="AT7" s="245">
        <v>513</v>
      </c>
      <c r="AU7" s="245">
        <v>512</v>
      </c>
      <c r="AV7" s="237"/>
      <c r="AW7" s="246">
        <v>1140</v>
      </c>
      <c r="AX7" s="246">
        <v>1453</v>
      </c>
      <c r="AY7" s="245">
        <v>1495</v>
      </c>
      <c r="AZ7" s="245">
        <v>1893</v>
      </c>
      <c r="BA7" s="292"/>
      <c r="BB7" s="292"/>
      <c r="BC7" s="184"/>
      <c r="BD7" s="184"/>
    </row>
    <row r="8" spans="2:56">
      <c r="B8" s="82" t="s">
        <v>307</v>
      </c>
      <c r="C8" s="195">
        <v>207</v>
      </c>
      <c r="D8" s="195">
        <v>292</v>
      </c>
      <c r="E8" s="195">
        <v>286</v>
      </c>
      <c r="F8" s="81">
        <v>262</v>
      </c>
      <c r="G8" s="195">
        <v>280</v>
      </c>
      <c r="H8" s="81">
        <v>300</v>
      </c>
      <c r="I8" s="81">
        <v>299</v>
      </c>
      <c r="J8" s="81">
        <v>353</v>
      </c>
      <c r="K8" s="81">
        <v>333</v>
      </c>
      <c r="L8" s="81">
        <v>344</v>
      </c>
      <c r="M8" s="81">
        <v>381</v>
      </c>
      <c r="N8" s="81">
        <v>424</v>
      </c>
      <c r="O8" s="81">
        <v>437</v>
      </c>
      <c r="P8" s="81">
        <v>472</v>
      </c>
      <c r="Q8" s="81">
        <v>510</v>
      </c>
      <c r="R8" s="81">
        <v>596</v>
      </c>
      <c r="S8" s="81">
        <v>533</v>
      </c>
      <c r="T8" s="81">
        <v>545</v>
      </c>
      <c r="U8" s="81">
        <v>560</v>
      </c>
      <c r="W8" s="81">
        <v>1047</v>
      </c>
      <c r="X8" s="81">
        <v>1232</v>
      </c>
      <c r="Y8" s="81">
        <v>1483</v>
      </c>
      <c r="Z8" s="81">
        <v>2015</v>
      </c>
      <c r="AA8" s="184"/>
      <c r="AB8" s="92" t="s">
        <v>85</v>
      </c>
      <c r="AC8" s="247">
        <v>-170</v>
      </c>
      <c r="AD8" s="247">
        <v>-152</v>
      </c>
      <c r="AE8" s="247">
        <v>-161</v>
      </c>
      <c r="AF8" s="247">
        <v>-161</v>
      </c>
      <c r="AG8" s="247">
        <v>-166</v>
      </c>
      <c r="AH8" s="247">
        <v>-195</v>
      </c>
      <c r="AI8" s="247">
        <v>-195</v>
      </c>
      <c r="AJ8" s="247">
        <v>-191</v>
      </c>
      <c r="AK8" s="247">
        <v>-182</v>
      </c>
      <c r="AL8" s="247">
        <v>-188</v>
      </c>
      <c r="AM8" s="247">
        <v>-188</v>
      </c>
      <c r="AN8" s="247">
        <v>-213</v>
      </c>
      <c r="AO8" s="247">
        <v>-221</v>
      </c>
      <c r="AP8" s="247">
        <v>-230</v>
      </c>
      <c r="AQ8" s="247">
        <v>-246</v>
      </c>
      <c r="AR8" s="247">
        <v>-270</v>
      </c>
      <c r="AS8" s="247">
        <v>-248</v>
      </c>
      <c r="AT8" s="247">
        <v>-256</v>
      </c>
      <c r="AU8" s="247">
        <v>-258</v>
      </c>
      <c r="AV8" s="206"/>
      <c r="AW8" s="248">
        <v>-647</v>
      </c>
      <c r="AX8" s="248">
        <v>-748</v>
      </c>
      <c r="AY8" s="247">
        <v>-771</v>
      </c>
      <c r="AZ8" s="247">
        <v>-967</v>
      </c>
      <c r="BA8" s="292"/>
      <c r="BB8" s="292"/>
      <c r="BC8" s="184"/>
      <c r="BD8" s="184"/>
    </row>
    <row r="9" spans="2:56">
      <c r="B9" s="92" t="s">
        <v>87</v>
      </c>
      <c r="C9" s="194">
        <v>-93</v>
      </c>
      <c r="D9" s="194">
        <v>-115</v>
      </c>
      <c r="E9" s="194">
        <v>-104</v>
      </c>
      <c r="F9" s="194">
        <v>-115</v>
      </c>
      <c r="G9" s="194">
        <v>-101</v>
      </c>
      <c r="H9" s="249">
        <v>-89</v>
      </c>
      <c r="I9" s="249">
        <v>-101</v>
      </c>
      <c r="J9" s="249">
        <v>-110</v>
      </c>
      <c r="K9" s="249">
        <v>-102</v>
      </c>
      <c r="L9" s="249">
        <v>-103</v>
      </c>
      <c r="M9" s="249">
        <v>-111</v>
      </c>
      <c r="N9" s="249">
        <v>-75</v>
      </c>
      <c r="O9" s="249">
        <v>-107</v>
      </c>
      <c r="P9" s="249">
        <v>-115</v>
      </c>
      <c r="Q9" s="249">
        <v>-116</v>
      </c>
      <c r="R9" s="249">
        <v>-120</v>
      </c>
      <c r="S9" s="249">
        <v>-130</v>
      </c>
      <c r="T9" s="249">
        <v>-133</v>
      </c>
      <c r="U9" s="249">
        <v>-135</v>
      </c>
      <c r="W9" s="244">
        <v>-427</v>
      </c>
      <c r="X9" s="244">
        <v>-401</v>
      </c>
      <c r="Y9" s="244">
        <v>-391.3</v>
      </c>
      <c r="Z9" s="244">
        <v>458</v>
      </c>
      <c r="AB9" s="92" t="s">
        <v>293</v>
      </c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>
        <v>1</v>
      </c>
      <c r="AS9" s="247">
        <v>0</v>
      </c>
      <c r="AT9" s="247">
        <v>3</v>
      </c>
      <c r="AU9" s="247">
        <v>0</v>
      </c>
      <c r="AV9" s="206"/>
      <c r="AW9" s="248"/>
      <c r="AX9" s="248"/>
      <c r="AY9" s="247"/>
      <c r="AZ9" s="247">
        <v>1</v>
      </c>
      <c r="BA9" s="292"/>
      <c r="BB9" s="292"/>
      <c r="BC9" s="184"/>
      <c r="BD9" s="184"/>
    </row>
    <row r="10" spans="2:56">
      <c r="B10" s="92" t="s">
        <v>88</v>
      </c>
      <c r="C10" s="194">
        <v>-4</v>
      </c>
      <c r="D10" s="194">
        <v>-5</v>
      </c>
      <c r="E10" s="194">
        <v>-4</v>
      </c>
      <c r="F10" s="194">
        <v>-3</v>
      </c>
      <c r="G10" s="194">
        <v>-4</v>
      </c>
      <c r="H10" s="249">
        <v>-7</v>
      </c>
      <c r="I10" s="249">
        <v>-9</v>
      </c>
      <c r="J10" s="249">
        <v>-9</v>
      </c>
      <c r="K10" s="249">
        <v>-12</v>
      </c>
      <c r="L10" s="249">
        <v>-13</v>
      </c>
      <c r="M10" s="249">
        <v>-13</v>
      </c>
      <c r="N10" s="249">
        <v>-20</v>
      </c>
      <c r="O10" s="249">
        <v>-28</v>
      </c>
      <c r="P10" s="249">
        <v>-33</v>
      </c>
      <c r="Q10" s="249">
        <v>-31</v>
      </c>
      <c r="R10" s="249">
        <v>-32</v>
      </c>
      <c r="S10" s="249">
        <v>-29</v>
      </c>
      <c r="T10" s="249">
        <v>-27</v>
      </c>
      <c r="U10" s="249">
        <v>-23</v>
      </c>
      <c r="W10" s="244">
        <v>-16</v>
      </c>
      <c r="X10" s="244">
        <v>-29</v>
      </c>
      <c r="Y10" s="244">
        <v>-58.3</v>
      </c>
      <c r="Z10" s="244">
        <v>-124</v>
      </c>
      <c r="AB10" s="80" t="s">
        <v>86</v>
      </c>
      <c r="AC10" s="245">
        <v>110</v>
      </c>
      <c r="AD10" s="245">
        <v>137</v>
      </c>
      <c r="AE10" s="245">
        <v>118</v>
      </c>
      <c r="AF10" s="245">
        <v>132</v>
      </c>
      <c r="AG10" s="245">
        <v>153</v>
      </c>
      <c r="AH10" s="245">
        <v>188</v>
      </c>
      <c r="AI10" s="245">
        <v>177</v>
      </c>
      <c r="AJ10" s="245">
        <v>188</v>
      </c>
      <c r="AK10" s="245">
        <v>173</v>
      </c>
      <c r="AL10" s="245">
        <v>158</v>
      </c>
      <c r="AM10" s="245">
        <v>190</v>
      </c>
      <c r="AN10" s="245">
        <v>203</v>
      </c>
      <c r="AO10" s="245">
        <v>190</v>
      </c>
      <c r="AP10" s="245">
        <v>211</v>
      </c>
      <c r="AQ10" s="245">
        <v>241</v>
      </c>
      <c r="AR10" s="245">
        <v>285</v>
      </c>
      <c r="AS10" s="245">
        <v>246</v>
      </c>
      <c r="AT10" s="245">
        <v>260</v>
      </c>
      <c r="AU10" s="245">
        <v>254</v>
      </c>
      <c r="AV10" s="237"/>
      <c r="AW10" s="246">
        <v>493</v>
      </c>
      <c r="AX10" s="246">
        <v>705</v>
      </c>
      <c r="AY10" s="245">
        <v>724</v>
      </c>
      <c r="AZ10" s="245">
        <v>927</v>
      </c>
      <c r="BA10" s="292"/>
      <c r="BB10" s="292"/>
      <c r="BC10" s="184"/>
      <c r="BD10" s="184"/>
    </row>
    <row r="11" spans="2:56">
      <c r="B11" s="92" t="s">
        <v>285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  <c r="H11" s="249">
        <v>0</v>
      </c>
      <c r="I11" s="249">
        <v>0</v>
      </c>
      <c r="J11" s="249">
        <v>0</v>
      </c>
      <c r="K11" s="249">
        <v>0</v>
      </c>
      <c r="L11" s="249">
        <v>0</v>
      </c>
      <c r="M11" s="249">
        <v>0</v>
      </c>
      <c r="N11" s="249">
        <v>0</v>
      </c>
      <c r="O11" s="249">
        <v>-27</v>
      </c>
      <c r="P11" s="249">
        <v>-29</v>
      </c>
      <c r="Q11" s="249">
        <v>-28</v>
      </c>
      <c r="R11" s="249">
        <v>-45</v>
      </c>
      <c r="S11" s="249">
        <v>-33</v>
      </c>
      <c r="T11" s="249">
        <v>-34</v>
      </c>
      <c r="U11" s="249">
        <v>-34</v>
      </c>
      <c r="W11" s="244"/>
      <c r="X11" s="244"/>
      <c r="Y11" s="244"/>
      <c r="Z11" s="244">
        <v>-129</v>
      </c>
      <c r="AB11" s="95" t="s">
        <v>291</v>
      </c>
      <c r="AC11" s="250">
        <v>0.3942652329749104</v>
      </c>
      <c r="AD11" s="250">
        <v>0.47404844290657439</v>
      </c>
      <c r="AE11" s="250">
        <v>0.42293906810035842</v>
      </c>
      <c r="AF11" s="250">
        <v>0.45051194539249145</v>
      </c>
      <c r="AG11" s="250">
        <v>0.47962382445141066</v>
      </c>
      <c r="AH11" s="250">
        <v>0.49086161879895562</v>
      </c>
      <c r="AI11" s="250">
        <v>0.47580645161290325</v>
      </c>
      <c r="AJ11" s="250">
        <v>0.49604221635883905</v>
      </c>
      <c r="AK11" s="250">
        <v>0.48732394366197185</v>
      </c>
      <c r="AL11" s="250">
        <v>0.45664739884393063</v>
      </c>
      <c r="AM11" s="250">
        <v>0.50264550264550267</v>
      </c>
      <c r="AN11" s="250">
        <v>0.48798076923076922</v>
      </c>
      <c r="AO11" s="250">
        <v>0.46228710462287104</v>
      </c>
      <c r="AP11" s="250">
        <v>0.47845804988662133</v>
      </c>
      <c r="AQ11" s="250">
        <v>0.49486652977412732</v>
      </c>
      <c r="AR11" s="250">
        <f>+AR10/AR7</f>
        <v>0.51444043321299637</v>
      </c>
      <c r="AS11" s="250">
        <v>0.5</v>
      </c>
      <c r="AT11" s="250">
        <v>0.51</v>
      </c>
      <c r="AU11" s="250">
        <v>0.5</v>
      </c>
      <c r="AV11" s="235"/>
      <c r="AW11" s="251">
        <v>0.43245614035087721</v>
      </c>
      <c r="AX11" s="251">
        <v>0.48520302821748107</v>
      </c>
      <c r="AY11" s="250">
        <v>0.48428093645484949</v>
      </c>
      <c r="AZ11" s="250">
        <v>0.4896988906497623</v>
      </c>
      <c r="BA11" s="288"/>
    </row>
    <row r="12" spans="2:56" ht="15" thickBot="1">
      <c r="B12" s="83" t="s">
        <v>17</v>
      </c>
      <c r="C12" s="252">
        <v>110</v>
      </c>
      <c r="D12" s="252">
        <v>172</v>
      </c>
      <c r="E12" s="252">
        <v>178</v>
      </c>
      <c r="F12" s="253">
        <v>144</v>
      </c>
      <c r="G12" s="252">
        <v>175</v>
      </c>
      <c r="H12" s="253">
        <v>204</v>
      </c>
      <c r="I12" s="253">
        <v>189</v>
      </c>
      <c r="J12" s="253">
        <v>234</v>
      </c>
      <c r="K12" s="253">
        <v>219</v>
      </c>
      <c r="L12" s="253">
        <v>228</v>
      </c>
      <c r="M12" s="253">
        <v>257</v>
      </c>
      <c r="N12" s="253">
        <v>329</v>
      </c>
      <c r="O12" s="253">
        <v>275</v>
      </c>
      <c r="P12" s="253">
        <v>295</v>
      </c>
      <c r="Q12" s="253">
        <v>335</v>
      </c>
      <c r="R12" s="253">
        <v>399</v>
      </c>
      <c r="S12" s="253">
        <v>341</v>
      </c>
      <c r="T12" s="253">
        <v>351</v>
      </c>
      <c r="U12" s="253">
        <v>368</v>
      </c>
      <c r="W12" s="253">
        <v>604</v>
      </c>
      <c r="X12" s="253">
        <v>802</v>
      </c>
      <c r="Y12" s="253">
        <v>1033</v>
      </c>
      <c r="Z12" s="253">
        <v>1304</v>
      </c>
      <c r="AB12" s="80" t="s">
        <v>89</v>
      </c>
      <c r="AC12" s="245">
        <v>67</v>
      </c>
      <c r="AD12" s="245">
        <v>78</v>
      </c>
      <c r="AE12" s="245">
        <v>72</v>
      </c>
      <c r="AF12" s="245">
        <v>78</v>
      </c>
      <c r="AG12" s="245">
        <v>113</v>
      </c>
      <c r="AH12" s="245">
        <v>149</v>
      </c>
      <c r="AI12" s="245">
        <v>130</v>
      </c>
      <c r="AJ12" s="245">
        <v>145</v>
      </c>
      <c r="AK12" s="245">
        <v>127</v>
      </c>
      <c r="AL12" s="245">
        <v>111</v>
      </c>
      <c r="AM12" s="245">
        <v>136</v>
      </c>
      <c r="AN12" s="245">
        <v>194</v>
      </c>
      <c r="AO12" s="245">
        <v>130</v>
      </c>
      <c r="AP12" s="245">
        <v>141</v>
      </c>
      <c r="AQ12" s="245">
        <v>173</v>
      </c>
      <c r="AR12" s="245">
        <v>201</v>
      </c>
      <c r="AS12" s="245">
        <v>168</v>
      </c>
      <c r="AT12" s="245">
        <v>182</v>
      </c>
      <c r="AU12" s="245">
        <v>183</v>
      </c>
      <c r="AV12" s="237"/>
      <c r="AW12" s="246">
        <v>293</v>
      </c>
      <c r="AX12" s="246">
        <v>537</v>
      </c>
      <c r="AY12" s="245">
        <v>568</v>
      </c>
      <c r="AZ12" s="245">
        <v>645</v>
      </c>
      <c r="BA12" s="292"/>
      <c r="BB12" s="292"/>
      <c r="BC12" s="184"/>
      <c r="BD12" s="184"/>
    </row>
    <row r="13" spans="2:56" ht="15" thickBot="1">
      <c r="B13" s="200" t="s">
        <v>291</v>
      </c>
      <c r="C13" s="268">
        <v>0.4</v>
      </c>
      <c r="D13" s="268">
        <v>0.4858569051580699</v>
      </c>
      <c r="E13" s="268">
        <v>0.49912434325744309</v>
      </c>
      <c r="F13" s="269">
        <v>0.45565217391304347</v>
      </c>
      <c r="G13" s="268">
        <v>0.47</v>
      </c>
      <c r="H13" s="269">
        <v>0.45</v>
      </c>
      <c r="I13" s="269">
        <v>0.45</v>
      </c>
      <c r="J13" s="269">
        <v>0.48</v>
      </c>
      <c r="K13" s="269">
        <v>0.47</v>
      </c>
      <c r="L13" s="269">
        <v>0.48</v>
      </c>
      <c r="M13" s="269">
        <v>0.49</v>
      </c>
      <c r="N13" s="269">
        <v>0.5</v>
      </c>
      <c r="O13" s="269">
        <v>0.49</v>
      </c>
      <c r="P13" s="269">
        <v>0.5</v>
      </c>
      <c r="Q13" s="269">
        <v>0.5</v>
      </c>
      <c r="R13" s="269">
        <v>0.5</v>
      </c>
      <c r="S13" s="269">
        <v>0.46</v>
      </c>
      <c r="T13" s="269">
        <v>0.46</v>
      </c>
      <c r="U13" s="269">
        <v>0.44</v>
      </c>
      <c r="W13" s="268">
        <v>0.46143675628029968</v>
      </c>
      <c r="X13" s="269">
        <v>0.46090534979423869</v>
      </c>
      <c r="Y13" s="269">
        <v>0.48511612692181877</v>
      </c>
      <c r="Z13" s="269">
        <v>0.5</v>
      </c>
      <c r="AB13" s="234" t="s">
        <v>292</v>
      </c>
      <c r="AC13" s="254">
        <f t="shared" ref="AC13:AP13" si="0">+AC12/AC7</f>
        <v>0.24014336917562723</v>
      </c>
      <c r="AD13" s="254">
        <f t="shared" si="0"/>
        <v>0.26989619377162632</v>
      </c>
      <c r="AE13" s="254">
        <f t="shared" si="0"/>
        <v>0.25806451612903225</v>
      </c>
      <c r="AF13" s="254">
        <f t="shared" si="0"/>
        <v>0.26621160409556316</v>
      </c>
      <c r="AG13" s="254">
        <f t="shared" si="0"/>
        <v>0.35423197492163011</v>
      </c>
      <c r="AH13" s="254">
        <f t="shared" si="0"/>
        <v>0.38903394255874674</v>
      </c>
      <c r="AI13" s="254">
        <f t="shared" si="0"/>
        <v>0.34946236559139787</v>
      </c>
      <c r="AJ13" s="254">
        <f t="shared" si="0"/>
        <v>0.38258575197889183</v>
      </c>
      <c r="AK13" s="254">
        <f t="shared" si="0"/>
        <v>0.35774647887323946</v>
      </c>
      <c r="AL13" s="254">
        <f t="shared" si="0"/>
        <v>0.32080924855491327</v>
      </c>
      <c r="AM13" s="254">
        <f t="shared" si="0"/>
        <v>0.35978835978835977</v>
      </c>
      <c r="AN13" s="254">
        <f t="shared" si="0"/>
        <v>0.46634615384615385</v>
      </c>
      <c r="AO13" s="254">
        <f t="shared" si="0"/>
        <v>0.31630170316301703</v>
      </c>
      <c r="AP13" s="254">
        <f t="shared" si="0"/>
        <v>0.31972789115646261</v>
      </c>
      <c r="AQ13" s="254">
        <v>0.35523613963039014</v>
      </c>
      <c r="AR13" s="254">
        <f>+AR12/AR7</f>
        <v>0.36281588447653429</v>
      </c>
      <c r="AS13" s="254">
        <v>0.34</v>
      </c>
      <c r="AT13" s="254">
        <v>0.35</v>
      </c>
      <c r="AU13" s="254">
        <v>0.36</v>
      </c>
      <c r="AV13" s="236"/>
      <c r="AW13" s="255">
        <v>0.25701754385964914</v>
      </c>
      <c r="AX13" s="255">
        <v>0.3695801789401239</v>
      </c>
      <c r="AY13" s="254">
        <v>0.37993311036789296</v>
      </c>
      <c r="AZ13" s="254">
        <v>0.34072900158478603</v>
      </c>
      <c r="BA13" s="288"/>
      <c r="BB13" s="288"/>
      <c r="BC13" s="288"/>
      <c r="BD13" s="288"/>
    </row>
    <row r="14" spans="2:56" ht="15" thickBot="1">
      <c r="B14" s="200" t="s">
        <v>314</v>
      </c>
      <c r="C14" s="268"/>
      <c r="D14" s="268"/>
      <c r="E14" s="268"/>
      <c r="F14" s="269"/>
      <c r="G14" s="268"/>
      <c r="H14" s="269"/>
      <c r="I14" s="269"/>
      <c r="J14" s="269"/>
      <c r="K14" s="269"/>
      <c r="L14" s="269"/>
      <c r="M14" s="269"/>
      <c r="N14" s="269"/>
      <c r="O14" s="269"/>
      <c r="P14" s="269">
        <v>0.5</v>
      </c>
      <c r="Q14" s="269"/>
      <c r="R14" s="269">
        <v>0.55000000000000004</v>
      </c>
      <c r="S14" s="269">
        <v>0.51</v>
      </c>
      <c r="T14" s="269">
        <v>0.51</v>
      </c>
      <c r="U14" s="269">
        <v>0.5</v>
      </c>
      <c r="W14" s="268"/>
      <c r="X14" s="269"/>
      <c r="Y14" s="269"/>
      <c r="Z14" s="269"/>
      <c r="AB14" s="91" t="s">
        <v>320</v>
      </c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W14" s="89"/>
      <c r="AX14" s="89"/>
      <c r="AY14" s="89"/>
      <c r="AZ14" s="89"/>
      <c r="BA14" s="288"/>
    </row>
    <row r="15" spans="2:56">
      <c r="B15" s="200" t="s">
        <v>292</v>
      </c>
      <c r="C15" s="268">
        <v>0.21</v>
      </c>
      <c r="D15" s="268">
        <v>0.28618968386023297</v>
      </c>
      <c r="E15" s="268">
        <v>0.31173380035026271</v>
      </c>
      <c r="F15" s="296">
        <v>0.25217391304347825</v>
      </c>
      <c r="G15" s="268">
        <v>0.28999999999999998</v>
      </c>
      <c r="H15" s="296">
        <v>0.3</v>
      </c>
      <c r="I15" s="296">
        <v>0.28000000000000003</v>
      </c>
      <c r="J15" s="296">
        <v>0.32</v>
      </c>
      <c r="K15" s="296">
        <v>0.31</v>
      </c>
      <c r="L15" s="296">
        <v>0.31</v>
      </c>
      <c r="M15" s="296">
        <v>0.33</v>
      </c>
      <c r="N15" s="296">
        <v>0.39</v>
      </c>
      <c r="O15" s="296">
        <v>0.31</v>
      </c>
      <c r="P15" s="296">
        <v>0.32</v>
      </c>
      <c r="Q15" s="296">
        <v>0.33</v>
      </c>
      <c r="R15" s="296">
        <v>0.34</v>
      </c>
      <c r="S15" s="296">
        <v>0.28999999999999998</v>
      </c>
      <c r="T15" s="296">
        <v>0.28999999999999998</v>
      </c>
      <c r="U15" s="296">
        <v>0.28999999999999998</v>
      </c>
      <c r="W15" s="268">
        <v>0.26619656236227413</v>
      </c>
      <c r="X15" s="296">
        <v>0.30003741114852228</v>
      </c>
      <c r="Y15" s="296">
        <v>0.33791298658815833</v>
      </c>
      <c r="Z15" s="296">
        <v>0.32</v>
      </c>
      <c r="AB15" s="80" t="s">
        <v>16</v>
      </c>
      <c r="AC15" s="245">
        <v>174</v>
      </c>
      <c r="AD15" s="245">
        <v>225</v>
      </c>
      <c r="AE15" s="245">
        <v>218</v>
      </c>
      <c r="AF15" s="245">
        <v>184</v>
      </c>
      <c r="AG15" s="245">
        <v>194</v>
      </c>
      <c r="AH15" s="245">
        <v>195</v>
      </c>
      <c r="AI15" s="245">
        <v>195</v>
      </c>
      <c r="AJ15" s="245">
        <v>231</v>
      </c>
      <c r="AK15" s="245">
        <v>235</v>
      </c>
      <c r="AL15" s="245">
        <v>244</v>
      </c>
      <c r="AM15" s="245">
        <v>253</v>
      </c>
      <c r="AN15" s="245">
        <v>277</v>
      </c>
      <c r="AO15" s="245">
        <v>329</v>
      </c>
      <c r="AP15" s="245">
        <v>337</v>
      </c>
      <c r="AQ15" s="245">
        <v>342</v>
      </c>
      <c r="AR15" s="245">
        <v>320</v>
      </c>
      <c r="AS15" s="245">
        <v>334</v>
      </c>
      <c r="AT15" s="245">
        <v>337</v>
      </c>
      <c r="AU15" s="245">
        <v>365</v>
      </c>
      <c r="AV15" s="237"/>
      <c r="AW15" s="246">
        <v>800</v>
      </c>
      <c r="AX15" s="246">
        <v>815</v>
      </c>
      <c r="AY15" s="245">
        <v>1009</v>
      </c>
      <c r="AZ15" s="245">
        <v>1328</v>
      </c>
      <c r="BA15" s="288"/>
      <c r="BB15" s="288"/>
    </row>
    <row r="16" spans="2:56" ht="15" thickBot="1">
      <c r="B16" s="301" t="s">
        <v>315</v>
      </c>
      <c r="C16" s="299"/>
      <c r="D16" s="299"/>
      <c r="E16" s="299"/>
      <c r="F16" s="300"/>
      <c r="G16" s="299"/>
      <c r="H16" s="300"/>
      <c r="I16" s="300"/>
      <c r="J16" s="300"/>
      <c r="K16" s="300"/>
      <c r="L16" s="300"/>
      <c r="M16" s="300"/>
      <c r="N16" s="300"/>
      <c r="O16" s="300"/>
      <c r="P16" s="300">
        <v>0.32</v>
      </c>
      <c r="Q16" s="300"/>
      <c r="R16" s="300">
        <v>0.37</v>
      </c>
      <c r="S16" s="300">
        <v>0.32</v>
      </c>
      <c r="T16" s="300">
        <v>0.32</v>
      </c>
      <c r="U16" s="300">
        <v>0.32</v>
      </c>
      <c r="V16" s="230"/>
      <c r="W16" s="299"/>
      <c r="X16" s="300"/>
      <c r="Y16" s="300"/>
      <c r="Z16" s="300"/>
      <c r="AA16" s="288"/>
      <c r="AB16" s="92" t="s">
        <v>85</v>
      </c>
      <c r="AC16" s="247">
        <v>-90</v>
      </c>
      <c r="AD16" s="247">
        <v>-80</v>
      </c>
      <c r="AE16" s="247">
        <v>-74</v>
      </c>
      <c r="AF16" s="247">
        <v>-78</v>
      </c>
      <c r="AG16" s="247">
        <v>-81</v>
      </c>
      <c r="AH16" s="247">
        <v>-100</v>
      </c>
      <c r="AI16" s="247">
        <v>-90</v>
      </c>
      <c r="AJ16" s="247">
        <v>-95</v>
      </c>
      <c r="AK16" s="247">
        <v>-98</v>
      </c>
      <c r="AL16" s="247">
        <v>-86</v>
      </c>
      <c r="AM16" s="247">
        <v>-85</v>
      </c>
      <c r="AN16" s="247">
        <v>-96</v>
      </c>
      <c r="AO16" s="247">
        <v>-116</v>
      </c>
      <c r="AP16" s="247">
        <v>-113</v>
      </c>
      <c r="AQ16" s="247">
        <v>-112</v>
      </c>
      <c r="AR16" s="247">
        <v>-91</v>
      </c>
      <c r="AS16" s="247">
        <v>-98</v>
      </c>
      <c r="AT16" s="247">
        <v>-104</v>
      </c>
      <c r="AU16" s="247">
        <v>-126</v>
      </c>
      <c r="AV16" s="206"/>
      <c r="AW16" s="248">
        <v>-317</v>
      </c>
      <c r="AX16" s="248">
        <v>-365</v>
      </c>
      <c r="AY16" s="247">
        <v>-365</v>
      </c>
      <c r="AZ16" s="247">
        <v>-432</v>
      </c>
      <c r="BA16" s="288"/>
    </row>
    <row r="17" spans="2:54" ht="15" thickBot="1">
      <c r="B17" s="83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97"/>
      <c r="U17" s="297"/>
      <c r="W17" s="232"/>
      <c r="X17" s="232"/>
      <c r="Y17" s="232"/>
      <c r="Z17" s="232"/>
      <c r="AB17" s="80" t="s">
        <v>86</v>
      </c>
      <c r="AC17" s="245">
        <v>84</v>
      </c>
      <c r="AD17" s="245">
        <v>145</v>
      </c>
      <c r="AE17" s="245">
        <v>144</v>
      </c>
      <c r="AF17" s="245">
        <v>106</v>
      </c>
      <c r="AG17" s="245">
        <v>113</v>
      </c>
      <c r="AH17" s="245">
        <v>95</v>
      </c>
      <c r="AI17" s="245">
        <v>105</v>
      </c>
      <c r="AJ17" s="245">
        <v>136</v>
      </c>
      <c r="AK17" s="245">
        <v>137</v>
      </c>
      <c r="AL17" s="245">
        <v>158</v>
      </c>
      <c r="AM17" s="245">
        <v>168</v>
      </c>
      <c r="AN17" s="245">
        <v>181</v>
      </c>
      <c r="AO17" s="245">
        <v>213</v>
      </c>
      <c r="AP17" s="245">
        <v>224</v>
      </c>
      <c r="AQ17" s="245">
        <v>230</v>
      </c>
      <c r="AR17" s="245">
        <v>229</v>
      </c>
      <c r="AS17" s="245">
        <v>236</v>
      </c>
      <c r="AT17" s="245">
        <v>233</v>
      </c>
      <c r="AU17" s="245">
        <v>239</v>
      </c>
      <c r="AV17" s="237"/>
      <c r="AW17" s="246">
        <v>483</v>
      </c>
      <c r="AX17" s="246">
        <v>450</v>
      </c>
      <c r="AY17" s="245">
        <v>644</v>
      </c>
      <c r="AZ17" s="245">
        <v>896</v>
      </c>
      <c r="BA17" s="288"/>
    </row>
    <row r="18" spans="2:54">
      <c r="B18" s="241" t="s">
        <v>90</v>
      </c>
      <c r="C18" s="256">
        <v>188</v>
      </c>
      <c r="D18" s="256">
        <v>291</v>
      </c>
      <c r="E18" s="256">
        <v>242</v>
      </c>
      <c r="F18" s="257">
        <v>458</v>
      </c>
      <c r="G18" s="256">
        <v>613</v>
      </c>
      <c r="H18" s="257">
        <v>205</v>
      </c>
      <c r="I18" s="257">
        <v>317</v>
      </c>
      <c r="J18" s="257">
        <v>389</v>
      </c>
      <c r="K18" s="257">
        <v>226</v>
      </c>
      <c r="L18" s="257">
        <v>395</v>
      </c>
      <c r="M18" s="257">
        <v>337</v>
      </c>
      <c r="N18" s="257">
        <v>397</v>
      </c>
      <c r="O18" s="257">
        <v>347</v>
      </c>
      <c r="P18" s="257">
        <v>518</v>
      </c>
      <c r="Q18" s="257">
        <v>315</v>
      </c>
      <c r="R18" s="257">
        <v>474</v>
      </c>
      <c r="S18" s="257">
        <v>521</v>
      </c>
      <c r="T18" s="257">
        <v>649</v>
      </c>
      <c r="U18" s="257">
        <v>667</v>
      </c>
      <c r="W18" s="256">
        <v>1179</v>
      </c>
      <c r="X18" s="257">
        <v>1524</v>
      </c>
      <c r="Y18" s="257">
        <v>1355</v>
      </c>
      <c r="Z18" s="257">
        <v>1654</v>
      </c>
      <c r="AB18" s="95" t="s">
        <v>291</v>
      </c>
      <c r="AC18" s="250">
        <v>0.48275862068965519</v>
      </c>
      <c r="AD18" s="250">
        <v>0.64444444444444449</v>
      </c>
      <c r="AE18" s="250">
        <v>0.66055045871559637</v>
      </c>
      <c r="AF18" s="250">
        <v>0.57608695652173914</v>
      </c>
      <c r="AG18" s="250">
        <v>0.58247422680412375</v>
      </c>
      <c r="AH18" s="250">
        <v>0.48717948717948717</v>
      </c>
      <c r="AI18" s="250">
        <v>0.53846153846153844</v>
      </c>
      <c r="AJ18" s="250">
        <v>0.58874458874458879</v>
      </c>
      <c r="AK18" s="250">
        <v>0.58297872340425527</v>
      </c>
      <c r="AL18" s="250">
        <v>0.64754098360655743</v>
      </c>
      <c r="AM18" s="250">
        <v>0.66403162055335974</v>
      </c>
      <c r="AN18" s="250">
        <v>0.6534296028880866</v>
      </c>
      <c r="AO18" s="250">
        <v>0.64741641337386013</v>
      </c>
      <c r="AP18" s="250">
        <v>0.66468842729970323</v>
      </c>
      <c r="AQ18" s="250">
        <v>0.67251461988304095</v>
      </c>
      <c r="AR18" s="250">
        <v>0.71562499999999996</v>
      </c>
      <c r="AS18" s="250">
        <v>0.71</v>
      </c>
      <c r="AT18" s="250">
        <v>0.69</v>
      </c>
      <c r="AU18" s="250">
        <v>0.65</v>
      </c>
      <c r="AV18" s="235"/>
      <c r="AW18" s="250">
        <v>0.60375000000000001</v>
      </c>
      <c r="AX18" s="250">
        <v>0.55214723926380371</v>
      </c>
      <c r="AY18" s="250">
        <v>0.6382556987115956</v>
      </c>
      <c r="AZ18" s="250">
        <v>0.67469879518072284</v>
      </c>
      <c r="BA18" s="288"/>
    </row>
    <row r="19" spans="2:54">
      <c r="B19" s="200" t="s">
        <v>339</v>
      </c>
      <c r="C19" s="194">
        <v>-135</v>
      </c>
      <c r="D19" s="194">
        <v>-148</v>
      </c>
      <c r="E19" s="194">
        <v>-171</v>
      </c>
      <c r="F19" s="258">
        <v>-129</v>
      </c>
      <c r="G19" s="194">
        <v>-78</v>
      </c>
      <c r="H19" s="258">
        <v>-207</v>
      </c>
      <c r="I19" s="258">
        <v>-223</v>
      </c>
      <c r="J19" s="258">
        <v>-434</v>
      </c>
      <c r="K19" s="258">
        <v>-76</v>
      </c>
      <c r="L19" s="258">
        <v>-181</v>
      </c>
      <c r="M19" s="258">
        <v>-592</v>
      </c>
      <c r="N19" s="258">
        <v>-213</v>
      </c>
      <c r="O19" s="258">
        <v>-110</v>
      </c>
      <c r="P19" s="258">
        <v>-239</v>
      </c>
      <c r="Q19" s="258">
        <v>-197</v>
      </c>
      <c r="R19" s="258">
        <v>-215</v>
      </c>
      <c r="S19" s="258">
        <v>-91</v>
      </c>
      <c r="T19" s="258">
        <v>-244</v>
      </c>
      <c r="U19" s="258">
        <v>-174</v>
      </c>
      <c r="W19" s="194">
        <v>-583</v>
      </c>
      <c r="X19" s="258">
        <v>-942</v>
      </c>
      <c r="Y19" s="258">
        <v>-1062</v>
      </c>
      <c r="Z19" s="258">
        <v>-761</v>
      </c>
      <c r="AB19" s="80" t="s">
        <v>89</v>
      </c>
      <c r="AC19" s="245">
        <v>37</v>
      </c>
      <c r="AD19" s="245">
        <v>96</v>
      </c>
      <c r="AE19" s="245">
        <v>95</v>
      </c>
      <c r="AF19" s="245">
        <v>56</v>
      </c>
      <c r="AG19" s="245">
        <v>60</v>
      </c>
      <c r="AH19" s="245">
        <v>51</v>
      </c>
      <c r="AI19" s="245">
        <v>55</v>
      </c>
      <c r="AJ19" s="245">
        <v>75</v>
      </c>
      <c r="AK19" s="245">
        <v>82</v>
      </c>
      <c r="AL19" s="245">
        <v>103</v>
      </c>
      <c r="AM19" s="245">
        <v>112</v>
      </c>
      <c r="AN19" s="245">
        <v>122</v>
      </c>
      <c r="AO19" s="245">
        <v>131</v>
      </c>
      <c r="AP19" s="245">
        <v>138</v>
      </c>
      <c r="AQ19" s="245">
        <v>144</v>
      </c>
      <c r="AR19" s="245">
        <v>138</v>
      </c>
      <c r="AS19" s="245">
        <v>146</v>
      </c>
      <c r="AT19" s="245">
        <v>142</v>
      </c>
      <c r="AU19" s="245">
        <v>144</v>
      </c>
      <c r="AV19" s="237"/>
      <c r="AW19" s="246">
        <v>285</v>
      </c>
      <c r="AX19" s="246">
        <v>241</v>
      </c>
      <c r="AY19" s="245">
        <v>419</v>
      </c>
      <c r="AZ19" s="245">
        <v>551</v>
      </c>
      <c r="BA19" s="288"/>
    </row>
    <row r="20" spans="2:54" ht="15" thickBot="1">
      <c r="B20" s="200" t="s">
        <v>286</v>
      </c>
      <c r="C20" s="194">
        <v>0</v>
      </c>
      <c r="D20" s="194">
        <v>0</v>
      </c>
      <c r="E20" s="194">
        <v>0</v>
      </c>
      <c r="F20" s="258">
        <v>0</v>
      </c>
      <c r="G20" s="194">
        <v>0</v>
      </c>
      <c r="H20" s="258">
        <v>0</v>
      </c>
      <c r="I20" s="258">
        <v>0</v>
      </c>
      <c r="J20" s="258">
        <v>0</v>
      </c>
      <c r="K20" s="258">
        <v>0</v>
      </c>
      <c r="L20" s="258">
        <v>0</v>
      </c>
      <c r="M20" s="258">
        <v>0</v>
      </c>
      <c r="N20" s="258">
        <v>0</v>
      </c>
      <c r="O20" s="258">
        <v>-88</v>
      </c>
      <c r="P20" s="258" t="s">
        <v>308</v>
      </c>
      <c r="Q20" s="258">
        <v>-117</v>
      </c>
      <c r="R20" s="258">
        <v>-62</v>
      </c>
      <c r="S20" s="258">
        <v>-114</v>
      </c>
      <c r="T20" s="258">
        <v>0</v>
      </c>
      <c r="U20" s="258">
        <v>-19</v>
      </c>
      <c r="W20" s="194"/>
      <c r="X20" s="258"/>
      <c r="Y20" s="258"/>
      <c r="Z20" s="258">
        <v>-267</v>
      </c>
      <c r="AB20" s="234" t="s">
        <v>292</v>
      </c>
      <c r="AC20" s="255">
        <v>0.21264367816091953</v>
      </c>
      <c r="AD20" s="255">
        <v>0.42666666666666669</v>
      </c>
      <c r="AE20" s="255">
        <v>0.43577981651376146</v>
      </c>
      <c r="AF20" s="255">
        <v>0.30434782608695654</v>
      </c>
      <c r="AG20" s="255">
        <v>0.30927835051546393</v>
      </c>
      <c r="AH20" s="255">
        <v>0.26153846153846155</v>
      </c>
      <c r="AI20" s="255">
        <v>0.28205128205128205</v>
      </c>
      <c r="AJ20" s="255">
        <v>0.32467532467532467</v>
      </c>
      <c r="AK20" s="255">
        <v>0.34893617021276596</v>
      </c>
      <c r="AL20" s="255">
        <v>0.42213114754098363</v>
      </c>
      <c r="AM20" s="255">
        <v>0.44268774703557312</v>
      </c>
      <c r="AN20" s="255">
        <v>0.44043321299638988</v>
      </c>
      <c r="AO20" s="255">
        <v>0.3981762917933131</v>
      </c>
      <c r="AP20" s="255">
        <v>0.40949554896142432</v>
      </c>
      <c r="AQ20" s="255">
        <v>0.42105263157894735</v>
      </c>
      <c r="AR20" s="255">
        <v>0.43125000000000002</v>
      </c>
      <c r="AS20" s="255">
        <v>0.44</v>
      </c>
      <c r="AT20" s="255">
        <v>0.42</v>
      </c>
      <c r="AU20" s="255">
        <v>0.39</v>
      </c>
      <c r="AV20" s="236"/>
      <c r="AW20" s="255">
        <v>0.35625000000000001</v>
      </c>
      <c r="AX20" s="255">
        <v>0.29570552147239265</v>
      </c>
      <c r="AY20" s="255">
        <v>0.41526263627353815</v>
      </c>
      <c r="AZ20" s="255">
        <v>0.41490963855421686</v>
      </c>
      <c r="BA20" s="288"/>
    </row>
    <row r="21" spans="2:54" ht="15" thickBot="1">
      <c r="B21" s="83" t="s">
        <v>91</v>
      </c>
      <c r="C21" s="252">
        <v>53</v>
      </c>
      <c r="D21" s="252">
        <v>143</v>
      </c>
      <c r="E21" s="252">
        <v>71</v>
      </c>
      <c r="F21" s="253">
        <v>329</v>
      </c>
      <c r="G21" s="252">
        <v>535</v>
      </c>
      <c r="H21" s="253">
        <v>-2</v>
      </c>
      <c r="I21" s="253">
        <v>97</v>
      </c>
      <c r="J21" s="253">
        <v>-42</v>
      </c>
      <c r="K21" s="253">
        <v>153</v>
      </c>
      <c r="L21" s="253">
        <v>218</v>
      </c>
      <c r="M21" s="253">
        <v>-252</v>
      </c>
      <c r="N21" s="253">
        <v>187</v>
      </c>
      <c r="O21" s="253">
        <v>153</v>
      </c>
      <c r="P21" s="253">
        <v>282</v>
      </c>
      <c r="Q21" s="253">
        <v>4</v>
      </c>
      <c r="R21" s="253">
        <v>200</v>
      </c>
      <c r="S21" s="253">
        <v>319</v>
      </c>
      <c r="T21" s="253">
        <v>408</v>
      </c>
      <c r="U21" s="253">
        <v>477</v>
      </c>
      <c r="W21" s="253">
        <v>597</v>
      </c>
      <c r="X21" s="253">
        <v>588</v>
      </c>
      <c r="Y21" s="253">
        <v>306</v>
      </c>
      <c r="Z21" s="253">
        <v>639</v>
      </c>
      <c r="AB21" s="91" t="s">
        <v>69</v>
      </c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W21" s="89"/>
      <c r="AX21" s="89"/>
      <c r="AY21" s="259"/>
      <c r="AZ21" s="259"/>
      <c r="BA21" s="288"/>
    </row>
    <row r="22" spans="2:54" ht="15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W22" s="55"/>
      <c r="X22" s="55"/>
      <c r="Y22" s="55"/>
      <c r="Z22" s="55"/>
      <c r="AB22" s="80" t="s">
        <v>16</v>
      </c>
      <c r="AC22" s="245">
        <v>70</v>
      </c>
      <c r="AD22" s="245">
        <v>87</v>
      </c>
      <c r="AE22" s="245">
        <v>74</v>
      </c>
      <c r="AF22" s="245">
        <v>98</v>
      </c>
      <c r="AG22" s="245">
        <v>88</v>
      </c>
      <c r="AH22" s="245">
        <v>91</v>
      </c>
      <c r="AI22" s="245">
        <v>103</v>
      </c>
      <c r="AJ22" s="245">
        <v>123</v>
      </c>
      <c r="AK22" s="245">
        <v>126</v>
      </c>
      <c r="AL22" s="245">
        <v>134</v>
      </c>
      <c r="AM22" s="245">
        <v>145</v>
      </c>
      <c r="AN22" s="245">
        <v>148</v>
      </c>
      <c r="AO22" s="245">
        <v>146</v>
      </c>
      <c r="AP22" s="245">
        <v>157</v>
      </c>
      <c r="AQ22" s="245">
        <v>197</v>
      </c>
      <c r="AR22" s="245">
        <v>313</v>
      </c>
      <c r="AS22" s="245">
        <v>342</v>
      </c>
      <c r="AT22" s="245">
        <v>347</v>
      </c>
      <c r="AU22" s="245">
        <v>383</v>
      </c>
      <c r="AV22" s="237"/>
      <c r="AW22" s="246">
        <v>329</v>
      </c>
      <c r="AX22" s="246">
        <v>405</v>
      </c>
      <c r="AY22" s="245">
        <v>553</v>
      </c>
      <c r="AZ22" s="245">
        <v>813</v>
      </c>
      <c r="BA22" s="288"/>
      <c r="BB22" s="288"/>
    </row>
    <row r="23" spans="2:54">
      <c r="B23" s="241" t="s">
        <v>92</v>
      </c>
      <c r="C23" s="256">
        <v>2662</v>
      </c>
      <c r="D23" s="256">
        <v>2833</v>
      </c>
      <c r="E23" s="256">
        <v>2652</v>
      </c>
      <c r="F23" s="257">
        <v>2795</v>
      </c>
      <c r="G23" s="256">
        <v>2970</v>
      </c>
      <c r="H23" s="257">
        <v>2850</v>
      </c>
      <c r="I23" s="257">
        <v>2697</v>
      </c>
      <c r="J23" s="257">
        <v>2931</v>
      </c>
      <c r="K23" s="257">
        <v>3150</v>
      </c>
      <c r="L23" s="257">
        <v>3036</v>
      </c>
      <c r="M23" s="257">
        <v>3294</v>
      </c>
      <c r="N23" s="257">
        <v>3265</v>
      </c>
      <c r="O23" s="257">
        <v>3181</v>
      </c>
      <c r="P23" s="257">
        <v>3476</v>
      </c>
      <c r="Q23" s="257">
        <v>3412</v>
      </c>
      <c r="R23" s="257">
        <v>3810</v>
      </c>
      <c r="S23" s="257">
        <v>3752</v>
      </c>
      <c r="T23" s="257">
        <v>3892</v>
      </c>
      <c r="U23" s="257">
        <v>4033</v>
      </c>
      <c r="W23" s="256">
        <v>2795</v>
      </c>
      <c r="X23" s="257">
        <v>2931</v>
      </c>
      <c r="Y23" s="257">
        <v>3265</v>
      </c>
      <c r="Z23" s="257">
        <v>3810</v>
      </c>
      <c r="AB23" s="92" t="s">
        <v>85</v>
      </c>
      <c r="AC23" s="247">
        <v>-57</v>
      </c>
      <c r="AD23" s="247">
        <v>-77</v>
      </c>
      <c r="AE23" s="247">
        <v>-50</v>
      </c>
      <c r="AF23" s="247">
        <v>-74</v>
      </c>
      <c r="AG23" s="247">
        <v>-74</v>
      </c>
      <c r="AH23" s="247">
        <v>-74</v>
      </c>
      <c r="AI23" s="247">
        <v>-86</v>
      </c>
      <c r="AJ23" s="247">
        <v>-94</v>
      </c>
      <c r="AK23" s="247">
        <v>-103</v>
      </c>
      <c r="AL23" s="247">
        <v>-106</v>
      </c>
      <c r="AM23" s="247">
        <v>-122</v>
      </c>
      <c r="AN23" s="247">
        <v>-108</v>
      </c>
      <c r="AO23" s="247">
        <v>-114</v>
      </c>
      <c r="AP23" s="247">
        <v>-121</v>
      </c>
      <c r="AQ23" s="247">
        <v>-160</v>
      </c>
      <c r="AR23" s="247">
        <v>-233</v>
      </c>
      <c r="AS23" s="247">
        <v>-294</v>
      </c>
      <c r="AT23" s="247">
        <v>-303</v>
      </c>
      <c r="AU23" s="247">
        <v>-319</v>
      </c>
      <c r="AV23" s="206"/>
      <c r="AW23" s="248">
        <v>-258</v>
      </c>
      <c r="AX23" s="248">
        <v>-328</v>
      </c>
      <c r="AY23" s="247">
        <v>-438</v>
      </c>
      <c r="AZ23" s="247">
        <v>-628</v>
      </c>
      <c r="BA23" s="288"/>
    </row>
    <row r="24" spans="2:54">
      <c r="B24" s="200" t="s">
        <v>316</v>
      </c>
      <c r="C24" s="194">
        <v>1238</v>
      </c>
      <c r="D24" s="194">
        <v>1118</v>
      </c>
      <c r="E24" s="194">
        <v>1412</v>
      </c>
      <c r="F24" s="258">
        <v>1086</v>
      </c>
      <c r="G24" s="194">
        <v>556</v>
      </c>
      <c r="H24" s="258">
        <v>888</v>
      </c>
      <c r="I24" s="258">
        <v>1146</v>
      </c>
      <c r="J24" s="258">
        <v>1214</v>
      </c>
      <c r="K24" s="258">
        <v>1077</v>
      </c>
      <c r="L24" s="258">
        <v>1217</v>
      </c>
      <c r="M24" s="258">
        <v>1645</v>
      </c>
      <c r="N24" s="258">
        <v>1827</v>
      </c>
      <c r="O24" s="258">
        <v>2071</v>
      </c>
      <c r="P24" s="258">
        <v>1798</v>
      </c>
      <c r="Q24" s="258">
        <v>2219</v>
      </c>
      <c r="R24" s="258">
        <v>1990</v>
      </c>
      <c r="S24" s="258">
        <v>2117</v>
      </c>
      <c r="T24" s="258">
        <v>1964</v>
      </c>
      <c r="U24" s="258">
        <v>1741</v>
      </c>
      <c r="W24" s="194">
        <v>1086</v>
      </c>
      <c r="X24" s="258">
        <v>1214</v>
      </c>
      <c r="Y24" s="258">
        <v>1827</v>
      </c>
      <c r="Z24" s="258">
        <v>1990</v>
      </c>
      <c r="AB24" s="92" t="s">
        <v>294</v>
      </c>
      <c r="AC24" s="247">
        <v>0</v>
      </c>
      <c r="AD24" s="247">
        <v>0</v>
      </c>
      <c r="AE24" s="247">
        <v>0</v>
      </c>
      <c r="AF24" s="247">
        <v>0</v>
      </c>
      <c r="AG24" s="247">
        <v>0</v>
      </c>
      <c r="AH24" s="247">
        <v>0</v>
      </c>
      <c r="AI24" s="247">
        <v>0</v>
      </c>
      <c r="AJ24" s="247">
        <v>0</v>
      </c>
      <c r="AK24" s="247">
        <v>0</v>
      </c>
      <c r="AL24" s="247">
        <v>0</v>
      </c>
      <c r="AM24" s="247">
        <v>0</v>
      </c>
      <c r="AN24" s="247">
        <v>0</v>
      </c>
      <c r="AO24" s="247">
        <v>2</v>
      </c>
      <c r="AP24" s="247">
        <v>1</v>
      </c>
      <c r="AQ24" s="247">
        <v>2</v>
      </c>
      <c r="AR24" s="247">
        <v>2</v>
      </c>
      <c r="AS24" s="247">
        <v>3</v>
      </c>
      <c r="AT24" s="247">
        <v>8</v>
      </c>
      <c r="AU24" s="247">
        <v>3</v>
      </c>
      <c r="AV24" s="206"/>
      <c r="AW24" s="248">
        <v>0</v>
      </c>
      <c r="AX24" s="248">
        <v>0</v>
      </c>
      <c r="AY24" s="247">
        <v>0</v>
      </c>
      <c r="AZ24" s="247">
        <v>7</v>
      </c>
      <c r="BA24" s="288"/>
    </row>
    <row r="25" spans="2:54">
      <c r="B25" s="200" t="s">
        <v>330</v>
      </c>
      <c r="C25" s="260">
        <v>7.0000000000000001E-3</v>
      </c>
      <c r="D25" s="260">
        <v>1.0800000000000001E-2</v>
      </c>
      <c r="E25" s="261">
        <v>1.0999999999999999E-2</v>
      </c>
      <c r="F25" s="260">
        <v>8.9999999999999993E-3</v>
      </c>
      <c r="G25" s="261">
        <v>1.0937499999999999E-2</v>
      </c>
      <c r="H25" s="260">
        <v>1.2999999999999999E-2</v>
      </c>
      <c r="I25" s="260">
        <v>1.18125E-2</v>
      </c>
      <c r="J25" s="260">
        <v>1.4625000000000001E-2</v>
      </c>
      <c r="K25" s="260">
        <v>1.36875E-2</v>
      </c>
      <c r="L25" s="260">
        <v>1.4250000000000001E-2</v>
      </c>
      <c r="M25" s="260">
        <v>1.60625E-2</v>
      </c>
      <c r="N25" s="260">
        <v>2.0562500000000001E-2</v>
      </c>
      <c r="O25" s="260">
        <v>1.7000000000000001E-2</v>
      </c>
      <c r="P25" s="260">
        <v>1.84E-2</v>
      </c>
      <c r="Q25" s="260">
        <v>2.0937500000000001E-2</v>
      </c>
      <c r="R25" s="260">
        <v>2.4899999999999999E-2</v>
      </c>
      <c r="S25" s="260">
        <v>2.1299999999999999E-2</v>
      </c>
      <c r="T25" s="260">
        <v>2.1937499999999999E-2</v>
      </c>
      <c r="U25" s="260">
        <v>2.3E-2</v>
      </c>
      <c r="W25" s="262">
        <v>3.7749999999999999E-2</v>
      </c>
      <c r="X25" s="263">
        <v>5.0125000000000003E-2</v>
      </c>
      <c r="Y25" s="263">
        <v>6.4562499999999995E-2</v>
      </c>
      <c r="Z25" s="263">
        <v>8.1500000000000003E-2</v>
      </c>
      <c r="AB25" s="80" t="s">
        <v>86</v>
      </c>
      <c r="AC25" s="245">
        <v>13</v>
      </c>
      <c r="AD25" s="245">
        <v>10</v>
      </c>
      <c r="AE25" s="245">
        <v>24</v>
      </c>
      <c r="AF25" s="245">
        <v>24</v>
      </c>
      <c r="AG25" s="245">
        <v>14</v>
      </c>
      <c r="AH25" s="245">
        <v>17</v>
      </c>
      <c r="AI25" s="245">
        <v>17</v>
      </c>
      <c r="AJ25" s="245">
        <v>29</v>
      </c>
      <c r="AK25" s="245">
        <v>23</v>
      </c>
      <c r="AL25" s="245">
        <v>28</v>
      </c>
      <c r="AM25" s="245">
        <v>23</v>
      </c>
      <c r="AN25" s="245">
        <v>40</v>
      </c>
      <c r="AO25" s="245">
        <v>34</v>
      </c>
      <c r="AP25" s="245">
        <v>37</v>
      </c>
      <c r="AQ25" s="245">
        <v>39</v>
      </c>
      <c r="AR25" s="245">
        <v>82</v>
      </c>
      <c r="AS25" s="245">
        <v>51</v>
      </c>
      <c r="AT25" s="245">
        <v>52</v>
      </c>
      <c r="AU25" s="245">
        <v>67</v>
      </c>
      <c r="AV25" s="237"/>
      <c r="AW25" s="246">
        <v>71</v>
      </c>
      <c r="AX25" s="246">
        <v>77</v>
      </c>
      <c r="AY25" s="245">
        <v>115</v>
      </c>
      <c r="AZ25" s="245">
        <v>192</v>
      </c>
      <c r="BA25" s="288"/>
    </row>
    <row r="26" spans="2:54" ht="15" thickBot="1">
      <c r="B26" s="202" t="s">
        <v>93</v>
      </c>
      <c r="C26" s="285">
        <v>4270</v>
      </c>
      <c r="D26" s="285">
        <v>4459</v>
      </c>
      <c r="E26" s="285">
        <v>4278</v>
      </c>
      <c r="F26" s="286">
        <v>4427</v>
      </c>
      <c r="G26" s="285">
        <v>4606</v>
      </c>
      <c r="H26" s="286">
        <v>4477</v>
      </c>
      <c r="I26" s="286">
        <v>4353</v>
      </c>
      <c r="J26" s="286">
        <v>4610</v>
      </c>
      <c r="K26" s="286">
        <v>4827</v>
      </c>
      <c r="L26" s="286">
        <v>4706</v>
      </c>
      <c r="M26" s="286">
        <v>5621</v>
      </c>
      <c r="N26" s="286">
        <v>5633</v>
      </c>
      <c r="O26" s="286">
        <v>5690</v>
      </c>
      <c r="P26" s="286">
        <v>5792</v>
      </c>
      <c r="Q26" s="286">
        <v>6153</v>
      </c>
      <c r="R26" s="286">
        <v>6333</v>
      </c>
      <c r="S26" s="286">
        <v>6321</v>
      </c>
      <c r="T26" s="286">
        <v>6403</v>
      </c>
      <c r="U26" s="286">
        <v>6282</v>
      </c>
      <c r="W26" s="285">
        <v>4427</v>
      </c>
      <c r="X26" s="286">
        <v>4610</v>
      </c>
      <c r="Y26" s="286">
        <v>5633</v>
      </c>
      <c r="Z26" s="286">
        <v>6333</v>
      </c>
      <c r="AB26" s="95" t="s">
        <v>291</v>
      </c>
      <c r="AC26" s="250">
        <v>0.18571428571428572</v>
      </c>
      <c r="AD26" s="250">
        <v>0.11494252873563218</v>
      </c>
      <c r="AE26" s="250">
        <v>0.32432432432432434</v>
      </c>
      <c r="AF26" s="250">
        <v>0.24489795918367346</v>
      </c>
      <c r="AG26" s="250">
        <v>0.15909090909090909</v>
      </c>
      <c r="AH26" s="250">
        <v>0.18681318681318682</v>
      </c>
      <c r="AI26" s="250">
        <v>0.1650485436893204</v>
      </c>
      <c r="AJ26" s="250">
        <v>0.23577235772357724</v>
      </c>
      <c r="AK26" s="250">
        <v>0.18253968253968253</v>
      </c>
      <c r="AL26" s="250">
        <v>0.20895522388059701</v>
      </c>
      <c r="AM26" s="250">
        <v>0.15862068965517243</v>
      </c>
      <c r="AN26" s="250">
        <v>0.27027027027027029</v>
      </c>
      <c r="AO26" s="250">
        <v>0.23287671232876711</v>
      </c>
      <c r="AP26" s="250">
        <v>0.2356687898089172</v>
      </c>
      <c r="AQ26" s="250">
        <v>0.2</v>
      </c>
      <c r="AR26" s="250">
        <f>+AR25/AR22</f>
        <v>0.26198083067092653</v>
      </c>
      <c r="AS26" s="264">
        <v>0.15</v>
      </c>
      <c r="AT26" s="264">
        <v>0.15</v>
      </c>
      <c r="AU26" s="264">
        <v>0.17</v>
      </c>
      <c r="AV26" s="235"/>
      <c r="AW26" s="250">
        <v>0.21580547112462006</v>
      </c>
      <c r="AX26" s="250">
        <v>0.19012345679012346</v>
      </c>
      <c r="AY26" s="250">
        <v>0.20795660036166366</v>
      </c>
      <c r="AZ26" s="250">
        <v>0.23616236162361623</v>
      </c>
      <c r="BA26" s="288"/>
    </row>
    <row r="27" spans="2:54" ht="15" thickBot="1">
      <c r="B27" s="8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W27" s="55"/>
      <c r="X27" s="55"/>
      <c r="Y27" s="55"/>
      <c r="Z27" s="55"/>
      <c r="AB27" s="80" t="s">
        <v>89</v>
      </c>
      <c r="AC27" s="245">
        <v>6</v>
      </c>
      <c r="AD27" s="245">
        <v>-2</v>
      </c>
      <c r="AE27" s="245">
        <v>11</v>
      </c>
      <c r="AF27" s="245">
        <v>10</v>
      </c>
      <c r="AG27" s="245">
        <v>2</v>
      </c>
      <c r="AH27" s="245">
        <v>4</v>
      </c>
      <c r="AI27" s="245">
        <v>4</v>
      </c>
      <c r="AJ27" s="245">
        <v>14</v>
      </c>
      <c r="AK27" s="245">
        <v>10</v>
      </c>
      <c r="AL27" s="245">
        <v>14</v>
      </c>
      <c r="AM27" s="245">
        <v>9</v>
      </c>
      <c r="AN27" s="245">
        <v>13</v>
      </c>
      <c r="AO27" s="245">
        <v>14</v>
      </c>
      <c r="AP27" s="245">
        <v>16</v>
      </c>
      <c r="AQ27" s="245">
        <v>18</v>
      </c>
      <c r="AR27" s="245">
        <v>60</v>
      </c>
      <c r="AS27" s="245">
        <v>27</v>
      </c>
      <c r="AT27" s="245">
        <v>27</v>
      </c>
      <c r="AU27" s="245">
        <v>41</v>
      </c>
      <c r="AV27" s="237"/>
      <c r="AW27" s="246">
        <v>26</v>
      </c>
      <c r="AX27" s="246">
        <v>24</v>
      </c>
      <c r="AY27" s="245">
        <v>46</v>
      </c>
      <c r="AZ27" s="245">
        <v>108</v>
      </c>
      <c r="BA27" s="288"/>
    </row>
    <row r="28" spans="2:54" ht="15" thickBot="1">
      <c r="B28" s="241" t="s">
        <v>94</v>
      </c>
      <c r="C28" s="306">
        <v>0.13</v>
      </c>
      <c r="D28" s="306">
        <v>0.12671002466920833</v>
      </c>
      <c r="E28" s="306">
        <v>0.15</v>
      </c>
      <c r="F28" s="307">
        <v>0.14027558165800769</v>
      </c>
      <c r="G28" s="306">
        <v>0.15</v>
      </c>
      <c r="H28" s="307">
        <v>0.16</v>
      </c>
      <c r="I28" s="307">
        <v>0.17</v>
      </c>
      <c r="J28" s="307">
        <v>0.18</v>
      </c>
      <c r="K28" s="307">
        <v>0.18</v>
      </c>
      <c r="L28" s="307">
        <v>0.19</v>
      </c>
      <c r="M28" s="307">
        <v>0.18</v>
      </c>
      <c r="N28" s="307">
        <v>0.19</v>
      </c>
      <c r="O28" s="307">
        <v>0.2</v>
      </c>
      <c r="P28" s="307">
        <v>0.22</v>
      </c>
      <c r="Q28" s="307">
        <v>0.22</v>
      </c>
      <c r="R28" s="307">
        <v>0.23</v>
      </c>
      <c r="S28" s="307">
        <v>0.24</v>
      </c>
      <c r="T28" s="307">
        <v>0.23</v>
      </c>
      <c r="U28" s="307">
        <v>0.25</v>
      </c>
      <c r="W28" s="306">
        <v>0.14140501468262931</v>
      </c>
      <c r="X28" s="307">
        <v>0.18004338394793926</v>
      </c>
      <c r="Y28" s="307">
        <v>0.1938576247115214</v>
      </c>
      <c r="Z28" s="307">
        <v>0.23</v>
      </c>
      <c r="AB28" s="95" t="s">
        <v>292</v>
      </c>
      <c r="AC28" s="289">
        <v>8.5714285714285715E-2</v>
      </c>
      <c r="AD28" s="289">
        <v>-2.2988505747126436E-2</v>
      </c>
      <c r="AE28" s="289">
        <v>0.14864864864864866</v>
      </c>
      <c r="AF28" s="289">
        <v>0.10204081632653061</v>
      </c>
      <c r="AG28" s="289">
        <v>2.2727272727272728E-2</v>
      </c>
      <c r="AH28" s="289">
        <v>4.3956043956043959E-2</v>
      </c>
      <c r="AI28" s="289">
        <v>3.8834951456310676E-2</v>
      </c>
      <c r="AJ28" s="289">
        <v>0.11382113821138211</v>
      </c>
      <c r="AK28" s="289">
        <v>7.9365079365079361E-2</v>
      </c>
      <c r="AL28" s="289">
        <v>0.1044776119402985</v>
      </c>
      <c r="AM28" s="289">
        <v>6.2068965517241378E-2</v>
      </c>
      <c r="AN28" s="289">
        <v>8.7837837837837843E-2</v>
      </c>
      <c r="AO28" s="289">
        <v>9.5890410958904104E-2</v>
      </c>
      <c r="AP28" s="289">
        <v>0.10191082802547771</v>
      </c>
      <c r="AQ28" s="289">
        <v>0.09</v>
      </c>
      <c r="AR28" s="289">
        <f>+AR27/AR22</f>
        <v>0.19169329073482427</v>
      </c>
      <c r="AS28" s="291">
        <v>0.08</v>
      </c>
      <c r="AT28" s="291">
        <v>0.08</v>
      </c>
      <c r="AU28" s="291">
        <v>0.11</v>
      </c>
      <c r="AV28" s="236"/>
      <c r="AW28" s="289">
        <v>7.9027355623100301E-2</v>
      </c>
      <c r="AX28" s="289">
        <v>5.9259259259259262E-2</v>
      </c>
      <c r="AY28" s="289">
        <v>8.3182640144665462E-2</v>
      </c>
      <c r="AZ28" s="289">
        <v>0.13284132841328414</v>
      </c>
      <c r="BA28" s="288"/>
    </row>
    <row r="29" spans="2:54" ht="15" thickBot="1">
      <c r="B29" s="200" t="s">
        <v>95</v>
      </c>
      <c r="C29" s="265">
        <v>1.3</v>
      </c>
      <c r="D29" s="265">
        <v>1.1597510373443984</v>
      </c>
      <c r="E29" s="265">
        <v>1.4</v>
      </c>
      <c r="F29" s="266">
        <v>1.0442307692307693</v>
      </c>
      <c r="G29" s="265">
        <v>0.5</v>
      </c>
      <c r="H29" s="266">
        <v>0.8</v>
      </c>
      <c r="I29" s="266">
        <v>1</v>
      </c>
      <c r="J29" s="266">
        <v>1</v>
      </c>
      <c r="K29" s="266">
        <v>0.8</v>
      </c>
      <c r="L29" s="266">
        <v>0.9</v>
      </c>
      <c r="M29" s="266">
        <v>1.2</v>
      </c>
      <c r="N29" s="266">
        <v>1.2</v>
      </c>
      <c r="O29" s="266">
        <v>1.3</v>
      </c>
      <c r="P29" s="266">
        <v>1</v>
      </c>
      <c r="Q29" s="266">
        <v>1.2</v>
      </c>
      <c r="R29" s="266">
        <v>1</v>
      </c>
      <c r="S29" s="266">
        <v>1</v>
      </c>
      <c r="T29" s="266">
        <v>0.9</v>
      </c>
      <c r="U29" s="266">
        <v>0.8</v>
      </c>
      <c r="W29" s="265">
        <v>1.0442307692307693</v>
      </c>
      <c r="X29" s="266">
        <v>0.98538961038961037</v>
      </c>
      <c r="Y29" s="266">
        <v>1.2327935222672064</v>
      </c>
      <c r="Z29" s="266">
        <v>1</v>
      </c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W29" s="303"/>
      <c r="AX29" s="303"/>
      <c r="AY29" s="303"/>
      <c r="AZ29" s="303"/>
      <c r="BA29" s="288"/>
      <c r="BB29" s="288"/>
    </row>
    <row r="30" spans="2:54" ht="15" thickBot="1">
      <c r="B30" s="200" t="s">
        <v>96</v>
      </c>
      <c r="C30" s="268">
        <v>0.3</v>
      </c>
      <c r="D30" s="268">
        <v>0.28296633763604151</v>
      </c>
      <c r="E30" s="268">
        <v>0.34744094488188976</v>
      </c>
      <c r="F30" s="269">
        <v>0.27982478742592115</v>
      </c>
      <c r="G30" s="268">
        <v>0.16</v>
      </c>
      <c r="H30" s="269">
        <v>0.24</v>
      </c>
      <c r="I30" s="269">
        <v>0.3</v>
      </c>
      <c r="J30" s="269">
        <v>0.28999999999999998</v>
      </c>
      <c r="K30" s="269">
        <v>0.25</v>
      </c>
      <c r="L30" s="269">
        <v>0.28999999999999998</v>
      </c>
      <c r="M30" s="269">
        <v>0.33</v>
      </c>
      <c r="N30" s="269">
        <v>0.36</v>
      </c>
      <c r="O30" s="269">
        <v>0.39</v>
      </c>
      <c r="P30" s="269">
        <v>0.34</v>
      </c>
      <c r="Q30" s="269">
        <v>0.39</v>
      </c>
      <c r="R30" s="269">
        <v>0.34</v>
      </c>
      <c r="S30" s="269">
        <v>0.36</v>
      </c>
      <c r="T30" s="269">
        <v>0.34</v>
      </c>
      <c r="U30" s="269">
        <v>0.3</v>
      </c>
      <c r="W30" s="268">
        <v>0.27982478742592115</v>
      </c>
      <c r="X30" s="269">
        <v>0.29288299155609165</v>
      </c>
      <c r="Y30" s="269">
        <v>0.35879811468970935</v>
      </c>
      <c r="Z30" s="269">
        <v>0.34</v>
      </c>
      <c r="AB30" s="91" t="s">
        <v>98</v>
      </c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302"/>
      <c r="AU30" s="302"/>
      <c r="AW30" s="89"/>
      <c r="AX30" s="89"/>
      <c r="AY30" s="259"/>
      <c r="AZ30" s="259"/>
      <c r="BA30" s="288"/>
    </row>
    <row r="31" spans="2:54" ht="15" thickBot="1">
      <c r="B31" s="202" t="s">
        <v>97</v>
      </c>
      <c r="C31" s="308">
        <v>0.2</v>
      </c>
      <c r="D31" s="308">
        <v>0.2</v>
      </c>
      <c r="E31" s="308">
        <v>0.23</v>
      </c>
      <c r="F31" s="309">
        <v>0.21717352415026833</v>
      </c>
      <c r="G31" s="308">
        <v>0.23</v>
      </c>
      <c r="H31" s="309">
        <v>0.25</v>
      </c>
      <c r="I31" s="309">
        <v>0.26</v>
      </c>
      <c r="J31" s="309">
        <v>0.27</v>
      </c>
      <c r="K31" s="309">
        <v>0.27</v>
      </c>
      <c r="L31" s="309">
        <v>0.28999999999999998</v>
      </c>
      <c r="M31" s="309">
        <v>0.28000000000000003</v>
      </c>
      <c r="N31" s="309">
        <v>0.32</v>
      </c>
      <c r="O31" s="309">
        <v>0.34</v>
      </c>
      <c r="P31" s="309">
        <v>0.33</v>
      </c>
      <c r="Q31" s="309">
        <v>0.36</v>
      </c>
      <c r="R31" s="309">
        <v>0.34</v>
      </c>
      <c r="S31" s="309">
        <v>0.37</v>
      </c>
      <c r="T31" s="309">
        <v>0.35</v>
      </c>
      <c r="U31" s="309">
        <v>0.36</v>
      </c>
      <c r="W31" s="308">
        <v>0.21717352415026833</v>
      </c>
      <c r="X31" s="309">
        <v>0.27362674854998292</v>
      </c>
      <c r="Y31" s="309">
        <v>0.31638591117917303</v>
      </c>
      <c r="Z31" s="309">
        <v>0.34</v>
      </c>
      <c r="AB31" s="80" t="s">
        <v>16</v>
      </c>
      <c r="AC31" s="245">
        <v>523</v>
      </c>
      <c r="AD31" s="245">
        <v>601</v>
      </c>
      <c r="AE31" s="245">
        <v>571</v>
      </c>
      <c r="AF31" s="245">
        <v>575</v>
      </c>
      <c r="AG31" s="245">
        <v>601</v>
      </c>
      <c r="AH31" s="245">
        <v>669</v>
      </c>
      <c r="AI31" s="245">
        <v>670</v>
      </c>
      <c r="AJ31" s="245">
        <v>733</v>
      </c>
      <c r="AK31" s="245">
        <v>716</v>
      </c>
      <c r="AL31" s="245">
        <v>724</v>
      </c>
      <c r="AM31" s="245">
        <v>776</v>
      </c>
      <c r="AN31" s="245">
        <v>841</v>
      </c>
      <c r="AO31" s="245">
        <v>886</v>
      </c>
      <c r="AP31" s="245">
        <v>935</v>
      </c>
      <c r="AQ31" s="245">
        <v>1026</v>
      </c>
      <c r="AR31" s="245">
        <v>1187</v>
      </c>
      <c r="AS31" s="245">
        <v>1170</v>
      </c>
      <c r="AT31" s="245">
        <v>1197</v>
      </c>
      <c r="AU31" s="245">
        <v>1260</v>
      </c>
      <c r="AV31" s="237"/>
      <c r="AW31" s="246">
        <v>2269</v>
      </c>
      <c r="AX31" s="246">
        <v>2673</v>
      </c>
      <c r="AY31" s="245">
        <v>3057</v>
      </c>
      <c r="AZ31" s="245">
        <f>+SUM(AO31:AR31)</f>
        <v>4034</v>
      </c>
      <c r="BA31" s="288"/>
    </row>
    <row r="32" spans="2:54">
      <c r="AB32" s="92" t="s">
        <v>85</v>
      </c>
      <c r="AC32" s="247">
        <v>-317</v>
      </c>
      <c r="AD32" s="247">
        <v>-309</v>
      </c>
      <c r="AE32" s="247">
        <v>-285</v>
      </c>
      <c r="AF32" s="247">
        <v>-313</v>
      </c>
      <c r="AG32" s="247">
        <v>-321</v>
      </c>
      <c r="AH32" s="247">
        <v>-369</v>
      </c>
      <c r="AI32" s="247">
        <v>-371</v>
      </c>
      <c r="AJ32" s="247">
        <v>-380</v>
      </c>
      <c r="AK32" s="247">
        <v>-383</v>
      </c>
      <c r="AL32" s="247">
        <v>-380</v>
      </c>
      <c r="AM32" s="247">
        <v>-395</v>
      </c>
      <c r="AN32" s="247">
        <v>-417</v>
      </c>
      <c r="AO32" s="247">
        <v>-451</v>
      </c>
      <c r="AP32" s="247">
        <v>-464</v>
      </c>
      <c r="AQ32" s="247">
        <v>-518</v>
      </c>
      <c r="AR32" s="247">
        <v>-594</v>
      </c>
      <c r="AS32" s="247">
        <v>-640</v>
      </c>
      <c r="AT32" s="247">
        <v>-663</v>
      </c>
      <c r="AU32" s="247">
        <v>-703</v>
      </c>
      <c r="AV32" s="206"/>
      <c r="AW32" s="248">
        <v>-1222</v>
      </c>
      <c r="AX32" s="248">
        <v>-1441</v>
      </c>
      <c r="AY32" s="247">
        <v>-1574</v>
      </c>
      <c r="AZ32" s="247">
        <f>+SUM(AO32:AR32)</f>
        <v>-2027</v>
      </c>
      <c r="BA32" s="288"/>
    </row>
    <row r="33" spans="1:53">
      <c r="W33" s="218"/>
      <c r="AB33" s="92" t="s">
        <v>295</v>
      </c>
      <c r="AC33" s="247">
        <v>0</v>
      </c>
      <c r="AD33" s="247">
        <v>0</v>
      </c>
      <c r="AE33" s="247">
        <v>0</v>
      </c>
      <c r="AF33" s="247">
        <v>0</v>
      </c>
      <c r="AG33" s="247">
        <v>0</v>
      </c>
      <c r="AH33" s="247">
        <v>0</v>
      </c>
      <c r="AI33" s="247">
        <v>0</v>
      </c>
      <c r="AJ33" s="247">
        <v>0</v>
      </c>
      <c r="AK33" s="247">
        <v>0</v>
      </c>
      <c r="AL33" s="247">
        <v>0</v>
      </c>
      <c r="AM33" s="247">
        <v>0</v>
      </c>
      <c r="AN33" s="247">
        <v>0</v>
      </c>
      <c r="AO33" s="247">
        <v>2</v>
      </c>
      <c r="AP33" s="247">
        <v>1</v>
      </c>
      <c r="AQ33" s="247">
        <v>2</v>
      </c>
      <c r="AR33" s="247">
        <v>3</v>
      </c>
      <c r="AS33" s="247">
        <v>3</v>
      </c>
      <c r="AT33" s="247">
        <v>11</v>
      </c>
      <c r="AU33" s="247">
        <v>3</v>
      </c>
      <c r="AV33" s="206"/>
      <c r="AW33" s="248">
        <v>0</v>
      </c>
      <c r="AX33" s="248">
        <v>0</v>
      </c>
      <c r="AY33" s="247">
        <v>0</v>
      </c>
      <c r="AZ33" s="247">
        <f>+SUM(AO33:AR33)</f>
        <v>8</v>
      </c>
      <c r="BA33" s="288"/>
    </row>
    <row r="34" spans="1:53">
      <c r="W34" s="218"/>
      <c r="Y34" s="184"/>
      <c r="AB34" s="80" t="s">
        <v>86</v>
      </c>
      <c r="AC34" s="245">
        <v>207</v>
      </c>
      <c r="AD34" s="245">
        <v>292</v>
      </c>
      <c r="AE34" s="245">
        <v>286</v>
      </c>
      <c r="AF34" s="245">
        <v>262</v>
      </c>
      <c r="AG34" s="245">
        <v>280</v>
      </c>
      <c r="AH34" s="245">
        <v>300</v>
      </c>
      <c r="AI34" s="245">
        <v>299</v>
      </c>
      <c r="AJ34" s="245">
        <v>353</v>
      </c>
      <c r="AK34" s="245">
        <v>333</v>
      </c>
      <c r="AL34" s="245">
        <v>344</v>
      </c>
      <c r="AM34" s="245">
        <v>381</v>
      </c>
      <c r="AN34" s="245">
        <v>424</v>
      </c>
      <c r="AO34" s="245">
        <v>437</v>
      </c>
      <c r="AP34" s="245">
        <v>472</v>
      </c>
      <c r="AQ34" s="245">
        <v>510</v>
      </c>
      <c r="AR34" s="245">
        <v>596</v>
      </c>
      <c r="AS34" s="245">
        <v>533</v>
      </c>
      <c r="AT34" s="245">
        <v>545</v>
      </c>
      <c r="AU34" s="245">
        <v>560</v>
      </c>
      <c r="AV34" s="237"/>
      <c r="AW34" s="246">
        <v>1047</v>
      </c>
      <c r="AX34" s="246">
        <v>1232</v>
      </c>
      <c r="AY34" s="245">
        <v>1483</v>
      </c>
      <c r="AZ34" s="245">
        <f>+SUM(AO34:AR34)</f>
        <v>2015</v>
      </c>
      <c r="BA34" s="288"/>
    </row>
    <row r="35" spans="1:53">
      <c r="B35" t="s">
        <v>99</v>
      </c>
      <c r="AB35" s="95" t="s">
        <v>291</v>
      </c>
      <c r="AC35" s="250">
        <v>0.39579349904397704</v>
      </c>
      <c r="AD35" s="250">
        <v>0.4858569051580699</v>
      </c>
      <c r="AE35" s="250">
        <v>0.50087565674255696</v>
      </c>
      <c r="AF35" s="250">
        <v>0.45565217391304347</v>
      </c>
      <c r="AG35" s="250">
        <v>0.46589018302828616</v>
      </c>
      <c r="AH35" s="250">
        <v>0.44843049327354262</v>
      </c>
      <c r="AI35" s="250">
        <v>0.44626865671641791</v>
      </c>
      <c r="AJ35" s="250">
        <v>0.48158253751705321</v>
      </c>
      <c r="AK35" s="250">
        <v>0.46508379888268159</v>
      </c>
      <c r="AL35" s="250">
        <v>0.47513812154696133</v>
      </c>
      <c r="AM35" s="250">
        <v>0.49097938144329895</v>
      </c>
      <c r="AN35" s="250">
        <v>0.50416171224732464</v>
      </c>
      <c r="AO35" s="250">
        <v>0.49322799097065462</v>
      </c>
      <c r="AP35" s="250">
        <v>0.50481283422459888</v>
      </c>
      <c r="AQ35" s="250">
        <v>0.5</v>
      </c>
      <c r="AR35" s="250">
        <v>0.5</v>
      </c>
      <c r="AS35" s="264">
        <v>0.46</v>
      </c>
      <c r="AT35" s="264">
        <v>0.46</v>
      </c>
      <c r="AU35" s="264">
        <v>0.44</v>
      </c>
      <c r="AV35" s="235"/>
      <c r="AW35" s="250">
        <v>0.46143675628029968</v>
      </c>
      <c r="AX35" s="250">
        <v>0.46090534979423869</v>
      </c>
      <c r="AY35" s="250">
        <v>0.48511612692181877</v>
      </c>
      <c r="AZ35" s="250">
        <f>+AZ34/AZ31</f>
        <v>0.49950421417947449</v>
      </c>
      <c r="BA35" s="288"/>
    </row>
    <row r="36" spans="1:53">
      <c r="B36" s="238" t="s">
        <v>331</v>
      </c>
      <c r="AB36" s="95" t="s">
        <v>311</v>
      </c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>
        <v>0.5</v>
      </c>
      <c r="AQ36" s="250"/>
      <c r="AR36" s="250">
        <v>0.55000000000000004</v>
      </c>
      <c r="AS36" s="264">
        <v>0.51</v>
      </c>
      <c r="AT36" s="264">
        <v>0.51</v>
      </c>
      <c r="AU36" s="264">
        <v>0.5</v>
      </c>
      <c r="AV36" s="235"/>
      <c r="AW36" s="250"/>
      <c r="AX36" s="250"/>
      <c r="AY36" s="250"/>
      <c r="AZ36" s="250"/>
      <c r="BA36" s="288"/>
    </row>
    <row r="37" spans="1:53">
      <c r="B37" t="s">
        <v>305</v>
      </c>
      <c r="AB37" s="80" t="s">
        <v>89</v>
      </c>
      <c r="AC37" s="245">
        <v>110</v>
      </c>
      <c r="AD37" s="245">
        <v>172</v>
      </c>
      <c r="AE37" s="245">
        <v>178</v>
      </c>
      <c r="AF37" s="245">
        <v>144</v>
      </c>
      <c r="AG37" s="245">
        <v>175</v>
      </c>
      <c r="AH37" s="245">
        <v>204</v>
      </c>
      <c r="AI37" s="245">
        <v>189</v>
      </c>
      <c r="AJ37" s="245">
        <v>234</v>
      </c>
      <c r="AK37" s="245">
        <v>219</v>
      </c>
      <c r="AL37" s="245">
        <v>227</v>
      </c>
      <c r="AM37" s="245">
        <v>257</v>
      </c>
      <c r="AN37" s="245">
        <v>329</v>
      </c>
      <c r="AO37" s="245">
        <v>275</v>
      </c>
      <c r="AP37" s="245">
        <v>295</v>
      </c>
      <c r="AQ37" s="245">
        <v>335</v>
      </c>
      <c r="AR37" s="245">
        <v>399</v>
      </c>
      <c r="AS37" s="245">
        <v>341</v>
      </c>
      <c r="AT37" s="245">
        <v>351</v>
      </c>
      <c r="AU37" s="245">
        <v>368</v>
      </c>
      <c r="AV37" s="237"/>
      <c r="AW37" s="246">
        <v>604</v>
      </c>
      <c r="AX37" s="246">
        <v>802</v>
      </c>
      <c r="AY37" s="245">
        <v>1033</v>
      </c>
      <c r="AZ37" s="245">
        <f>+SUM(AO37:AR37)</f>
        <v>1304</v>
      </c>
      <c r="BA37" s="288"/>
    </row>
    <row r="38" spans="1:53">
      <c r="B38" t="s">
        <v>317</v>
      </c>
      <c r="AB38" s="95" t="s">
        <v>292</v>
      </c>
      <c r="AC38" s="289">
        <v>0.21032504780114722</v>
      </c>
      <c r="AD38" s="289">
        <v>0.28618968386023297</v>
      </c>
      <c r="AE38" s="289">
        <v>0.31173380035026271</v>
      </c>
      <c r="AF38" s="289">
        <v>0.25043478260869567</v>
      </c>
      <c r="AG38" s="289">
        <v>0.29118136439267889</v>
      </c>
      <c r="AH38" s="289">
        <v>0.30493273542600896</v>
      </c>
      <c r="AI38" s="289">
        <v>0.282089552238806</v>
      </c>
      <c r="AJ38" s="289">
        <v>0.31923601637107774</v>
      </c>
      <c r="AK38" s="289">
        <v>0.30586592178770949</v>
      </c>
      <c r="AL38" s="289">
        <v>0.31353591160220995</v>
      </c>
      <c r="AM38" s="289">
        <v>0.33118556701030927</v>
      </c>
      <c r="AN38" s="289">
        <v>0.39120095124851367</v>
      </c>
      <c r="AO38" s="289">
        <v>0.31038374717832956</v>
      </c>
      <c r="AP38" s="289">
        <v>0.31550802139037432</v>
      </c>
      <c r="AQ38" s="289">
        <v>0.33</v>
      </c>
      <c r="AR38" s="289">
        <v>0.34</v>
      </c>
      <c r="AS38" s="291">
        <v>0.28999999999999998</v>
      </c>
      <c r="AT38" s="291">
        <v>0.28999999999999998</v>
      </c>
      <c r="AU38" s="291">
        <v>0.28999999999999998</v>
      </c>
      <c r="AV38" s="290"/>
      <c r="AW38" s="289">
        <v>0.26619656236227413</v>
      </c>
      <c r="AX38" s="289">
        <v>0.30003741114852228</v>
      </c>
      <c r="AY38" s="289">
        <v>0.33791298658815833</v>
      </c>
      <c r="AZ38" s="289">
        <f>+AZ37/AZ31</f>
        <v>0.32325235498264748</v>
      </c>
      <c r="BA38" s="288"/>
    </row>
    <row r="39" spans="1:53" ht="15" thickBot="1">
      <c r="B39" t="s">
        <v>318</v>
      </c>
      <c r="AB39" s="234" t="s">
        <v>312</v>
      </c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>
        <v>0.32</v>
      </c>
      <c r="AQ39" s="254"/>
      <c r="AR39" s="254">
        <v>0.37</v>
      </c>
      <c r="AS39" s="267">
        <v>0.32</v>
      </c>
      <c r="AT39" s="267">
        <v>0.32</v>
      </c>
      <c r="AU39" s="267">
        <v>0.32</v>
      </c>
      <c r="AV39" s="236"/>
      <c r="AW39" s="254"/>
      <c r="AX39" s="254"/>
      <c r="AY39" s="254"/>
      <c r="AZ39" s="254"/>
      <c r="BA39" s="288"/>
    </row>
    <row r="40" spans="1:53">
      <c r="B40" t="s">
        <v>319</v>
      </c>
      <c r="BA40" s="288"/>
    </row>
    <row r="41" spans="1:53">
      <c r="AB41" t="s">
        <v>99</v>
      </c>
      <c r="AW41" s="184"/>
      <c r="AX41" s="184"/>
      <c r="AY41" s="184"/>
      <c r="AZ41" s="184"/>
      <c r="BA41" s="288"/>
    </row>
    <row r="42" spans="1:53">
      <c r="A42" s="219"/>
      <c r="B42" t="s">
        <v>101</v>
      </c>
      <c r="AB42" t="s">
        <v>100</v>
      </c>
      <c r="AW42" s="184"/>
      <c r="AX42" s="184"/>
      <c r="AY42" s="184"/>
      <c r="AZ42" s="184"/>
      <c r="BA42" s="288"/>
    </row>
    <row r="43" spans="1:53">
      <c r="A43" s="219"/>
      <c r="B43" s="3" t="s">
        <v>328</v>
      </c>
      <c r="AB43" s="238" t="s">
        <v>297</v>
      </c>
      <c r="AW43" s="184"/>
      <c r="AX43" s="184"/>
      <c r="AY43" s="184"/>
      <c r="AZ43" s="184"/>
      <c r="BA43" s="288"/>
    </row>
    <row r="44" spans="1:53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B44" s="238" t="s">
        <v>296</v>
      </c>
      <c r="BA44" s="288"/>
    </row>
    <row r="45" spans="1:53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B45" t="s">
        <v>313</v>
      </c>
      <c r="BA45" s="288"/>
    </row>
    <row r="46" spans="1:53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BA46" s="288"/>
    </row>
    <row r="47" spans="1:53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:53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>
      <c r="A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:26">
      <c r="A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>
      <c r="A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:26">
      <c r="A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</sheetData>
  <phoneticPr fontId="40" type="noConversion"/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EpmWorksheetKeyString_GUID" r:id="rId2"/>
  </customProperties>
  <ignoredErrors>
    <ignoredError sqref="R5 AZ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D81-B8DE-49FF-97F9-386CA0870FF0}">
  <dimension ref="B2:Z52"/>
  <sheetViews>
    <sheetView topLeftCell="B1" zoomScaleNormal="100" workbookViewId="0">
      <selection activeCell="U2" sqref="U2"/>
    </sheetView>
  </sheetViews>
  <sheetFormatPr defaultRowHeight="14.5"/>
  <cols>
    <col min="1" max="1" width="3.453125" customWidth="1"/>
    <col min="2" max="2" width="36.1796875" bestFit="1" customWidth="1"/>
    <col min="3" max="6" width="7.1796875" customWidth="1"/>
    <col min="7" max="15" width="7.453125" customWidth="1"/>
    <col min="16" max="16" width="7.453125" bestFit="1" customWidth="1"/>
    <col min="17" max="21" width="7.453125" customWidth="1"/>
    <col min="22" max="22" width="6.453125" customWidth="1"/>
    <col min="23" max="26" width="8.453125" bestFit="1" customWidth="1"/>
  </cols>
  <sheetData>
    <row r="2" spans="2:26">
      <c r="B2" s="204" t="s">
        <v>102</v>
      </c>
    </row>
    <row r="4" spans="2:26">
      <c r="B4" s="201" t="s">
        <v>103</v>
      </c>
      <c r="C4" s="201"/>
    </row>
    <row r="5" spans="2:26">
      <c r="B5" s="78" t="s">
        <v>332</v>
      </c>
      <c r="C5" s="196" t="s">
        <v>3</v>
      </c>
      <c r="D5" s="196" t="s">
        <v>4</v>
      </c>
      <c r="E5" s="196" t="s">
        <v>5</v>
      </c>
      <c r="F5" s="196" t="s">
        <v>6</v>
      </c>
      <c r="G5" s="197" t="s">
        <v>7</v>
      </c>
      <c r="H5" s="197" t="s">
        <v>8</v>
      </c>
      <c r="I5" s="197" t="s">
        <v>9</v>
      </c>
      <c r="J5" s="197" t="s">
        <v>10</v>
      </c>
      <c r="K5" s="198" t="s">
        <v>11</v>
      </c>
      <c r="L5" s="198" t="s">
        <v>79</v>
      </c>
      <c r="M5" s="198" t="s">
        <v>80</v>
      </c>
      <c r="N5" s="198" t="s">
        <v>81</v>
      </c>
      <c r="O5" s="196" t="s">
        <v>274</v>
      </c>
      <c r="P5" s="196" t="s">
        <v>287</v>
      </c>
      <c r="Q5" s="196" t="s">
        <v>290</v>
      </c>
      <c r="R5" s="196" t="s">
        <v>302</v>
      </c>
      <c r="S5" s="197" t="s">
        <v>310</v>
      </c>
      <c r="T5" s="197" t="s">
        <v>329</v>
      </c>
      <c r="U5" s="310" t="s">
        <v>342</v>
      </c>
      <c r="W5" s="196" t="s">
        <v>82</v>
      </c>
      <c r="X5" s="197" t="s">
        <v>83</v>
      </c>
      <c r="Y5" s="198" t="s">
        <v>84</v>
      </c>
      <c r="Z5" s="196" t="s">
        <v>303</v>
      </c>
    </row>
    <row r="6" spans="2:26" ht="15" thickBot="1">
      <c r="B6" s="83" t="s">
        <v>104</v>
      </c>
      <c r="C6" s="270">
        <v>1471</v>
      </c>
      <c r="D6" s="271">
        <v>1700</v>
      </c>
      <c r="E6" s="271">
        <v>2098</v>
      </c>
      <c r="F6" s="270">
        <v>1238</v>
      </c>
      <c r="G6" s="270">
        <v>1135</v>
      </c>
      <c r="H6" s="271">
        <v>1110</v>
      </c>
      <c r="I6" s="271">
        <v>1351</v>
      </c>
      <c r="J6" s="271">
        <v>1197</v>
      </c>
      <c r="K6" s="271">
        <v>1091</v>
      </c>
      <c r="L6" s="271">
        <v>1141</v>
      </c>
      <c r="M6" s="271">
        <v>1254</v>
      </c>
      <c r="N6" s="271">
        <v>1347</v>
      </c>
      <c r="O6" s="271">
        <v>1460</v>
      </c>
      <c r="P6" s="271">
        <v>1555</v>
      </c>
      <c r="Q6" s="271">
        <v>1783</v>
      </c>
      <c r="R6" s="271">
        <v>1770</v>
      </c>
      <c r="S6" s="271">
        <v>1913</v>
      </c>
      <c r="T6" s="271">
        <v>1849</v>
      </c>
      <c r="U6" s="271">
        <v>1760</v>
      </c>
      <c r="W6" s="270">
        <v>1238</v>
      </c>
      <c r="X6" s="270">
        <v>1197</v>
      </c>
      <c r="Y6" s="270">
        <v>1347</v>
      </c>
      <c r="Z6" s="270">
        <v>1770</v>
      </c>
    </row>
    <row r="7" spans="2:26">
      <c r="B7" s="92" t="s">
        <v>105</v>
      </c>
      <c r="C7" s="272">
        <v>170</v>
      </c>
      <c r="D7" s="273">
        <v>163</v>
      </c>
      <c r="E7" s="273">
        <v>185</v>
      </c>
      <c r="F7" s="233">
        <v>175</v>
      </c>
      <c r="G7" s="272">
        <v>180</v>
      </c>
      <c r="H7" s="274">
        <v>147</v>
      </c>
      <c r="I7" s="274">
        <v>169</v>
      </c>
      <c r="J7" s="274">
        <v>153</v>
      </c>
      <c r="K7" s="274">
        <v>190</v>
      </c>
      <c r="L7" s="274">
        <v>188</v>
      </c>
      <c r="M7" s="274">
        <v>203</v>
      </c>
      <c r="N7" s="274">
        <v>206</v>
      </c>
      <c r="O7" s="274">
        <v>217</v>
      </c>
      <c r="P7" s="274">
        <v>225</v>
      </c>
      <c r="Q7" s="274">
        <v>224</v>
      </c>
      <c r="R7" s="274">
        <v>223</v>
      </c>
      <c r="S7" s="274">
        <v>244</v>
      </c>
      <c r="T7" s="274">
        <v>227</v>
      </c>
      <c r="U7" s="274">
        <v>271</v>
      </c>
      <c r="W7" s="233">
        <v>175</v>
      </c>
      <c r="X7" s="233">
        <v>153</v>
      </c>
      <c r="Y7" s="233">
        <v>206</v>
      </c>
      <c r="Z7" s="233">
        <v>223</v>
      </c>
    </row>
    <row r="8" spans="2:26">
      <c r="B8" s="200" t="s">
        <v>106</v>
      </c>
      <c r="C8" s="272">
        <v>108</v>
      </c>
      <c r="D8" s="273">
        <v>124</v>
      </c>
      <c r="E8" s="273">
        <v>134</v>
      </c>
      <c r="F8" s="272">
        <v>103</v>
      </c>
      <c r="G8" s="273">
        <v>106</v>
      </c>
      <c r="H8" s="273">
        <v>118</v>
      </c>
      <c r="I8" s="273">
        <v>112</v>
      </c>
      <c r="J8" s="273">
        <v>115</v>
      </c>
      <c r="K8" s="273">
        <v>115</v>
      </c>
      <c r="L8" s="273">
        <v>145</v>
      </c>
      <c r="M8" s="273">
        <v>119</v>
      </c>
      <c r="N8" s="273">
        <v>154</v>
      </c>
      <c r="O8" s="273">
        <v>136</v>
      </c>
      <c r="P8" s="273">
        <v>158</v>
      </c>
      <c r="Q8" s="273">
        <v>174</v>
      </c>
      <c r="R8" s="273">
        <v>186</v>
      </c>
      <c r="S8" s="273">
        <v>136</v>
      </c>
      <c r="T8" s="273">
        <v>203</v>
      </c>
      <c r="U8" s="273">
        <v>200</v>
      </c>
      <c r="W8" s="272">
        <v>103</v>
      </c>
      <c r="X8" s="272">
        <v>115</v>
      </c>
      <c r="Y8" s="272">
        <v>154</v>
      </c>
      <c r="Z8" s="272">
        <v>186</v>
      </c>
    </row>
    <row r="9" spans="2:26">
      <c r="B9" s="92" t="s">
        <v>107</v>
      </c>
      <c r="C9" s="272">
        <v>1193</v>
      </c>
      <c r="D9" s="273">
        <v>1413</v>
      </c>
      <c r="E9" s="273">
        <v>1779</v>
      </c>
      <c r="F9" s="272">
        <v>960</v>
      </c>
      <c r="G9" s="273">
        <v>849</v>
      </c>
      <c r="H9" s="273">
        <v>845</v>
      </c>
      <c r="I9" s="273">
        <v>1070</v>
      </c>
      <c r="J9" s="274">
        <v>929</v>
      </c>
      <c r="K9" s="273">
        <v>786</v>
      </c>
      <c r="L9" s="273">
        <v>808</v>
      </c>
      <c r="M9" s="273">
        <v>932</v>
      </c>
      <c r="N9" s="273">
        <v>987</v>
      </c>
      <c r="O9" s="273">
        <v>1107</v>
      </c>
      <c r="P9" s="273">
        <v>1172</v>
      </c>
      <c r="Q9" s="273">
        <v>1385</v>
      </c>
      <c r="R9" s="273">
        <v>1361</v>
      </c>
      <c r="S9" s="273">
        <v>1533</v>
      </c>
      <c r="T9" s="273">
        <v>1419</v>
      </c>
      <c r="U9" s="273">
        <v>1289</v>
      </c>
      <c r="W9" s="272">
        <v>960</v>
      </c>
      <c r="X9" s="233">
        <v>929</v>
      </c>
      <c r="Y9" s="233">
        <v>987</v>
      </c>
      <c r="Z9" s="272">
        <v>1361</v>
      </c>
    </row>
    <row r="10" spans="2:26" ht="15" thickBot="1">
      <c r="B10" s="83" t="s">
        <v>108</v>
      </c>
      <c r="C10" s="270">
        <v>830</v>
      </c>
      <c r="D10" s="271">
        <v>946</v>
      </c>
      <c r="E10" s="271">
        <v>1287</v>
      </c>
      <c r="F10" s="271">
        <v>649</v>
      </c>
      <c r="G10" s="270">
        <v>850</v>
      </c>
      <c r="H10" s="271">
        <v>732</v>
      </c>
      <c r="I10" s="271">
        <v>966</v>
      </c>
      <c r="J10" s="271">
        <v>883</v>
      </c>
      <c r="K10" s="271">
        <v>649</v>
      </c>
      <c r="L10" s="271">
        <v>750</v>
      </c>
      <c r="M10" s="271">
        <v>800</v>
      </c>
      <c r="N10" s="271">
        <v>1108</v>
      </c>
      <c r="O10" s="271">
        <v>1119</v>
      </c>
      <c r="P10" s="271">
        <v>1305</v>
      </c>
      <c r="Q10" s="271">
        <v>1365</v>
      </c>
      <c r="R10" s="271">
        <v>1448</v>
      </c>
      <c r="S10" s="271">
        <v>1575</v>
      </c>
      <c r="T10" s="271">
        <v>1515</v>
      </c>
      <c r="U10" s="271">
        <v>1433</v>
      </c>
      <c r="W10" s="271">
        <v>649</v>
      </c>
      <c r="X10" s="270">
        <v>883</v>
      </c>
      <c r="Y10" s="270">
        <v>1108</v>
      </c>
      <c r="Z10" s="271">
        <v>1448</v>
      </c>
    </row>
    <row r="11" spans="2:26">
      <c r="B11" s="92" t="s">
        <v>109</v>
      </c>
      <c r="C11" s="272">
        <v>411</v>
      </c>
      <c r="D11" s="273">
        <v>371</v>
      </c>
      <c r="E11" s="273">
        <v>394</v>
      </c>
      <c r="F11" s="272">
        <v>315</v>
      </c>
      <c r="G11" s="272">
        <v>331</v>
      </c>
      <c r="H11" s="273">
        <v>339</v>
      </c>
      <c r="I11" s="273">
        <v>365</v>
      </c>
      <c r="J11" s="274">
        <v>416</v>
      </c>
      <c r="K11" s="272">
        <v>397</v>
      </c>
      <c r="L11" s="272">
        <v>445</v>
      </c>
      <c r="M11" s="273">
        <v>505</v>
      </c>
      <c r="N11" s="272">
        <v>858</v>
      </c>
      <c r="O11" s="272">
        <v>854</v>
      </c>
      <c r="P11" s="272">
        <v>1027</v>
      </c>
      <c r="Q11" s="272">
        <v>1129</v>
      </c>
      <c r="R11" s="272">
        <v>1197</v>
      </c>
      <c r="S11" s="272">
        <v>1226</v>
      </c>
      <c r="T11" s="272">
        <v>1101</v>
      </c>
      <c r="U11" s="272">
        <v>1088</v>
      </c>
      <c r="W11" s="272">
        <v>315</v>
      </c>
      <c r="X11" s="233">
        <v>416</v>
      </c>
      <c r="Y11" s="233">
        <v>858</v>
      </c>
      <c r="Z11" s="272">
        <v>1197</v>
      </c>
    </row>
    <row r="12" spans="2:26" ht="15" thickBot="1">
      <c r="B12" s="202" t="s">
        <v>110</v>
      </c>
      <c r="C12" s="275">
        <v>419</v>
      </c>
      <c r="D12" s="276">
        <v>575</v>
      </c>
      <c r="E12" s="276">
        <v>893</v>
      </c>
      <c r="F12" s="276">
        <v>334</v>
      </c>
      <c r="G12" s="275">
        <v>519</v>
      </c>
      <c r="H12" s="276">
        <v>393</v>
      </c>
      <c r="I12" s="276">
        <v>601</v>
      </c>
      <c r="J12" s="276">
        <v>467</v>
      </c>
      <c r="K12" s="276">
        <v>252</v>
      </c>
      <c r="L12" s="276">
        <v>305</v>
      </c>
      <c r="M12" s="276">
        <v>295</v>
      </c>
      <c r="N12" s="276">
        <v>250</v>
      </c>
      <c r="O12" s="276">
        <v>265</v>
      </c>
      <c r="P12" s="276">
        <v>278</v>
      </c>
      <c r="Q12" s="276">
        <v>236</v>
      </c>
      <c r="R12" s="276">
        <v>251</v>
      </c>
      <c r="S12" s="276">
        <v>349</v>
      </c>
      <c r="T12" s="276">
        <v>414</v>
      </c>
      <c r="U12" s="276">
        <v>345</v>
      </c>
      <c r="W12" s="276">
        <v>334</v>
      </c>
      <c r="X12" s="275">
        <v>467</v>
      </c>
      <c r="Y12" s="275">
        <v>250</v>
      </c>
      <c r="Z12" s="276">
        <v>251</v>
      </c>
    </row>
    <row r="13" spans="2:26" ht="15" thickBot="1">
      <c r="B13" s="83" t="s">
        <v>102</v>
      </c>
      <c r="C13" s="270">
        <v>641</v>
      </c>
      <c r="D13" s="271">
        <v>754</v>
      </c>
      <c r="E13" s="271">
        <v>811</v>
      </c>
      <c r="F13" s="271">
        <v>589</v>
      </c>
      <c r="G13" s="270">
        <v>285</v>
      </c>
      <c r="H13" s="271">
        <v>378</v>
      </c>
      <c r="I13" s="271">
        <v>385</v>
      </c>
      <c r="J13" s="271">
        <v>314</v>
      </c>
      <c r="K13" s="271">
        <v>442</v>
      </c>
      <c r="L13" s="271">
        <v>391</v>
      </c>
      <c r="M13" s="271">
        <v>454</v>
      </c>
      <c r="N13" s="271">
        <v>239</v>
      </c>
      <c r="O13" s="271">
        <v>341</v>
      </c>
      <c r="P13" s="271">
        <v>250</v>
      </c>
      <c r="Q13" s="271">
        <v>418</v>
      </c>
      <c r="R13" s="271">
        <v>322</v>
      </c>
      <c r="S13" s="271">
        <v>338</v>
      </c>
      <c r="T13" s="271">
        <v>334</v>
      </c>
      <c r="U13" s="271">
        <v>327</v>
      </c>
      <c r="W13" s="271">
        <v>589</v>
      </c>
      <c r="X13" s="270">
        <v>314</v>
      </c>
      <c r="Y13" s="270">
        <v>239</v>
      </c>
      <c r="Z13" s="271">
        <v>322</v>
      </c>
    </row>
    <row r="14" spans="2:26"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2:26">
      <c r="B15" t="s">
        <v>111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</row>
    <row r="16" spans="2:26">
      <c r="B16" t="s">
        <v>112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</row>
    <row r="17" spans="2:26"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</row>
    <row r="19" spans="2:26">
      <c r="B19" s="204" t="s">
        <v>91</v>
      </c>
    </row>
    <row r="21" spans="2:26">
      <c r="B21" s="78" t="s">
        <v>332</v>
      </c>
      <c r="C21" s="196" t="s">
        <v>3</v>
      </c>
      <c r="D21" s="196" t="s">
        <v>4</v>
      </c>
      <c r="E21" s="196" t="s">
        <v>5</v>
      </c>
      <c r="F21" s="196" t="s">
        <v>6</v>
      </c>
      <c r="G21" s="197" t="s">
        <v>7</v>
      </c>
      <c r="H21" s="197" t="s">
        <v>8</v>
      </c>
      <c r="I21" s="197" t="s">
        <v>9</v>
      </c>
      <c r="J21" s="197" t="s">
        <v>10</v>
      </c>
      <c r="K21" s="198" t="s">
        <v>11</v>
      </c>
      <c r="L21" s="198" t="s">
        <v>79</v>
      </c>
      <c r="M21" s="198" t="s">
        <v>80</v>
      </c>
      <c r="N21" s="198" t="s">
        <v>81</v>
      </c>
      <c r="O21" s="196" t="s">
        <v>274</v>
      </c>
      <c r="P21" s="196" t="s">
        <v>287</v>
      </c>
      <c r="Q21" s="196" t="str">
        <f>+Q5</f>
        <v>Q3-24</v>
      </c>
      <c r="R21" s="196" t="s">
        <v>302</v>
      </c>
      <c r="S21" s="197" t="s">
        <v>310</v>
      </c>
      <c r="T21" s="197" t="s">
        <v>329</v>
      </c>
      <c r="U21" s="310" t="s">
        <v>342</v>
      </c>
      <c r="W21" s="196" t="s">
        <v>82</v>
      </c>
      <c r="X21" s="197" t="s">
        <v>83</v>
      </c>
      <c r="Y21" s="198" t="s">
        <v>84</v>
      </c>
      <c r="Z21" s="196" t="s">
        <v>303</v>
      </c>
    </row>
    <row r="22" spans="2:26" s="3" customFormat="1">
      <c r="B22" s="200" t="s">
        <v>90</v>
      </c>
      <c r="C22" s="272">
        <v>188</v>
      </c>
      <c r="D22" s="272">
        <v>291</v>
      </c>
      <c r="E22" s="272">
        <v>242</v>
      </c>
      <c r="F22" s="272">
        <v>458</v>
      </c>
      <c r="G22" s="272">
        <v>613</v>
      </c>
      <c r="H22" s="272">
        <v>205</v>
      </c>
      <c r="I22" s="272">
        <v>317</v>
      </c>
      <c r="J22" s="272">
        <v>389</v>
      </c>
      <c r="K22" s="272">
        <v>226</v>
      </c>
      <c r="L22" s="272">
        <v>395</v>
      </c>
      <c r="M22" s="272">
        <v>337</v>
      </c>
      <c r="N22" s="272">
        <v>397</v>
      </c>
      <c r="O22" s="272">
        <v>347</v>
      </c>
      <c r="P22" s="272">
        <v>518</v>
      </c>
      <c r="Q22" s="272">
        <v>315</v>
      </c>
      <c r="R22" s="272">
        <v>474</v>
      </c>
      <c r="S22" s="272">
        <v>521</v>
      </c>
      <c r="T22" s="272">
        <v>649</v>
      </c>
      <c r="U22" s="272">
        <v>667</v>
      </c>
      <c r="V22"/>
      <c r="W22" s="272">
        <v>1179</v>
      </c>
      <c r="X22" s="272">
        <v>1524</v>
      </c>
      <c r="Y22" s="272">
        <v>1355</v>
      </c>
      <c r="Z22" s="272">
        <v>1654</v>
      </c>
    </row>
    <row r="23" spans="2:26" ht="15" thickBot="1">
      <c r="B23" s="202" t="s">
        <v>113</v>
      </c>
      <c r="C23" s="275">
        <v>-135</v>
      </c>
      <c r="D23" s="275">
        <v>-147</v>
      </c>
      <c r="E23" s="275">
        <v>-171</v>
      </c>
      <c r="F23" s="275">
        <v>-129</v>
      </c>
      <c r="G23" s="275">
        <v>-78</v>
      </c>
      <c r="H23" s="275">
        <v>-207</v>
      </c>
      <c r="I23" s="275">
        <v>-220</v>
      </c>
      <c r="J23" s="275">
        <v>-431</v>
      </c>
      <c r="K23" s="275">
        <v>-73</v>
      </c>
      <c r="L23" s="275">
        <v>-177</v>
      </c>
      <c r="M23" s="275">
        <v>-589</v>
      </c>
      <c r="N23" s="275">
        <v>-210</v>
      </c>
      <c r="O23" s="275">
        <v>-194</v>
      </c>
      <c r="P23" s="275">
        <v>-236</v>
      </c>
      <c r="Q23" s="275">
        <v>-311</v>
      </c>
      <c r="R23" s="275">
        <v>-274</v>
      </c>
      <c r="S23" s="275">
        <v>-202</v>
      </c>
      <c r="T23" s="275">
        <v>-241</v>
      </c>
      <c r="U23" s="275">
        <v>-190</v>
      </c>
      <c r="W23" s="275">
        <v>-582</v>
      </c>
      <c r="X23" s="275">
        <v>-936</v>
      </c>
      <c r="Y23" s="275">
        <v>-1049</v>
      </c>
      <c r="Z23" s="275">
        <v>-1015</v>
      </c>
    </row>
    <row r="24" spans="2:26" s="3" customFormat="1" ht="15" thickBot="1">
      <c r="B24" s="83" t="s">
        <v>91</v>
      </c>
      <c r="C24" s="270">
        <f>SUM(C22:C23)</f>
        <v>53</v>
      </c>
      <c r="D24" s="270">
        <f t="shared" ref="D24:P24" si="0">SUM(D22:D23)</f>
        <v>144</v>
      </c>
      <c r="E24" s="270">
        <f t="shared" si="0"/>
        <v>71</v>
      </c>
      <c r="F24" s="270">
        <f t="shared" si="0"/>
        <v>329</v>
      </c>
      <c r="G24" s="270">
        <f t="shared" si="0"/>
        <v>535</v>
      </c>
      <c r="H24" s="270">
        <f t="shared" si="0"/>
        <v>-2</v>
      </c>
      <c r="I24" s="270">
        <f t="shared" si="0"/>
        <v>97</v>
      </c>
      <c r="J24" s="270">
        <f t="shared" si="0"/>
        <v>-42</v>
      </c>
      <c r="K24" s="270">
        <f t="shared" si="0"/>
        <v>153</v>
      </c>
      <c r="L24" s="270">
        <f t="shared" si="0"/>
        <v>218</v>
      </c>
      <c r="M24" s="270">
        <f t="shared" si="0"/>
        <v>-252</v>
      </c>
      <c r="N24" s="270">
        <f t="shared" si="0"/>
        <v>187</v>
      </c>
      <c r="O24" s="270">
        <f t="shared" si="0"/>
        <v>153</v>
      </c>
      <c r="P24" s="270">
        <f t="shared" si="0"/>
        <v>282</v>
      </c>
      <c r="Q24" s="270">
        <v>4</v>
      </c>
      <c r="R24" s="270">
        <v>200</v>
      </c>
      <c r="S24" s="270">
        <v>319</v>
      </c>
      <c r="T24" s="270">
        <v>408</v>
      </c>
      <c r="U24" s="270">
        <v>477</v>
      </c>
      <c r="W24" s="270">
        <f t="shared" ref="W24" si="1">SUM(W22:W23)</f>
        <v>597</v>
      </c>
      <c r="X24" s="270">
        <f t="shared" ref="X24" si="2">SUM(X22:X23)</f>
        <v>588</v>
      </c>
      <c r="Y24" s="270">
        <f t="shared" ref="Y24" si="3">SUM(Y22:Y23)</f>
        <v>306</v>
      </c>
      <c r="Z24" s="270">
        <v>639</v>
      </c>
    </row>
    <row r="26" spans="2:26">
      <c r="B26" t="s">
        <v>114</v>
      </c>
    </row>
    <row r="28" spans="2:26"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2:26">
      <c r="B29" s="204" t="s">
        <v>115</v>
      </c>
    </row>
    <row r="30" spans="2:26">
      <c r="B30" s="204"/>
    </row>
    <row r="31" spans="2:26">
      <c r="B31" s="201" t="s">
        <v>103</v>
      </c>
      <c r="C31" s="201"/>
    </row>
    <row r="32" spans="2:26">
      <c r="B32" s="78" t="s">
        <v>332</v>
      </c>
      <c r="C32" s="196" t="s">
        <v>3</v>
      </c>
      <c r="D32" s="196" t="s">
        <v>4</v>
      </c>
      <c r="E32" s="196" t="s">
        <v>5</v>
      </c>
      <c r="F32" s="196" t="s">
        <v>6</v>
      </c>
      <c r="G32" s="197" t="s">
        <v>7</v>
      </c>
      <c r="H32" s="197" t="s">
        <v>8</v>
      </c>
      <c r="I32" s="197" t="s">
        <v>9</v>
      </c>
      <c r="J32" s="197" t="s">
        <v>10</v>
      </c>
      <c r="K32" s="198" t="s">
        <v>11</v>
      </c>
      <c r="L32" s="198" t="s">
        <v>79</v>
      </c>
      <c r="M32" s="198" t="s">
        <v>80</v>
      </c>
      <c r="N32" s="198" t="s">
        <v>81</v>
      </c>
      <c r="O32" s="196" t="s">
        <v>274</v>
      </c>
      <c r="P32" s="196" t="s">
        <v>287</v>
      </c>
      <c r="Q32" s="196" t="s">
        <v>290</v>
      </c>
      <c r="R32" s="196" t="s">
        <v>302</v>
      </c>
      <c r="S32" s="197" t="s">
        <v>310</v>
      </c>
      <c r="T32" s="197" t="s">
        <v>329</v>
      </c>
      <c r="U32" s="310" t="s">
        <v>342</v>
      </c>
      <c r="W32" s="196" t="s">
        <v>82</v>
      </c>
      <c r="X32" s="197" t="s">
        <v>83</v>
      </c>
      <c r="Y32" s="198" t="s">
        <v>84</v>
      </c>
      <c r="Z32" s="196" t="s">
        <v>303</v>
      </c>
    </row>
    <row r="33" spans="2:26" ht="15" thickBot="1">
      <c r="B33" s="83" t="s">
        <v>116</v>
      </c>
      <c r="C33" s="277">
        <v>5124</v>
      </c>
      <c r="D33" s="277">
        <v>5427</v>
      </c>
      <c r="E33" s="277">
        <v>5588</v>
      </c>
      <c r="F33" s="277">
        <v>5096</v>
      </c>
      <c r="G33" s="277">
        <v>5483</v>
      </c>
      <c r="H33" s="277">
        <v>5224</v>
      </c>
      <c r="I33" s="277">
        <v>5320</v>
      </c>
      <c r="J33" s="277">
        <v>5493</v>
      </c>
      <c r="K33" s="277">
        <v>5476</v>
      </c>
      <c r="L33" s="277">
        <v>5456</v>
      </c>
      <c r="M33" s="277">
        <v>6421</v>
      </c>
      <c r="N33" s="277">
        <v>6741</v>
      </c>
      <c r="O33" s="277">
        <v>6809</v>
      </c>
      <c r="P33" s="277">
        <v>7097</v>
      </c>
      <c r="Q33" s="277">
        <v>7499</v>
      </c>
      <c r="R33" s="277">
        <v>7766</v>
      </c>
      <c r="S33" s="277">
        <v>7882</v>
      </c>
      <c r="T33" s="277">
        <v>7918</v>
      </c>
      <c r="U33" s="277">
        <v>7715</v>
      </c>
      <c r="V33" s="239"/>
      <c r="W33" s="277">
        <v>5096</v>
      </c>
      <c r="X33" s="277">
        <v>5493</v>
      </c>
      <c r="Y33" s="277">
        <v>6741</v>
      </c>
      <c r="Z33" s="277">
        <v>7766</v>
      </c>
    </row>
    <row r="34" spans="2:26">
      <c r="B34" t="s">
        <v>117</v>
      </c>
      <c r="C34" s="278">
        <v>3351</v>
      </c>
      <c r="D34" s="278">
        <v>3308</v>
      </c>
      <c r="E34" s="278">
        <v>3365</v>
      </c>
      <c r="F34" s="278">
        <v>3405</v>
      </c>
      <c r="G34" s="279">
        <v>3365</v>
      </c>
      <c r="H34" s="279">
        <v>3475</v>
      </c>
      <c r="I34" s="279">
        <v>3586</v>
      </c>
      <c r="J34" s="279">
        <v>3970</v>
      </c>
      <c r="K34" s="279">
        <v>3911</v>
      </c>
      <c r="L34" s="279">
        <v>3988</v>
      </c>
      <c r="M34" s="279">
        <v>4605</v>
      </c>
      <c r="N34" s="279">
        <v>5029</v>
      </c>
      <c r="O34" s="279">
        <v>5092</v>
      </c>
      <c r="P34" s="279">
        <v>5200</v>
      </c>
      <c r="Q34" s="279">
        <v>5397</v>
      </c>
      <c r="R34" s="279">
        <v>5660</v>
      </c>
      <c r="S34" s="279">
        <v>5704</v>
      </c>
      <c r="T34" s="279">
        <v>5739</v>
      </c>
      <c r="U34" s="279">
        <v>5683</v>
      </c>
      <c r="V34" s="239"/>
      <c r="W34" s="279">
        <v>3405</v>
      </c>
      <c r="X34" s="279">
        <v>3970</v>
      </c>
      <c r="Y34" s="279">
        <v>5029</v>
      </c>
      <c r="Z34" s="279">
        <v>5660</v>
      </c>
    </row>
    <row r="35" spans="2:26">
      <c r="B35" t="s">
        <v>118</v>
      </c>
      <c r="C35" s="278">
        <v>1471</v>
      </c>
      <c r="D35" s="278">
        <v>1700</v>
      </c>
      <c r="E35" s="278">
        <v>2098</v>
      </c>
      <c r="F35" s="278">
        <v>1238</v>
      </c>
      <c r="G35" s="279">
        <v>1135</v>
      </c>
      <c r="H35" s="279">
        <v>1110</v>
      </c>
      <c r="I35" s="279">
        <v>1351</v>
      </c>
      <c r="J35" s="279">
        <v>1197</v>
      </c>
      <c r="K35" s="279">
        <v>1091</v>
      </c>
      <c r="L35" s="279">
        <v>1141</v>
      </c>
      <c r="M35" s="279">
        <v>1254</v>
      </c>
      <c r="N35" s="279">
        <v>1347</v>
      </c>
      <c r="O35" s="279">
        <v>1460</v>
      </c>
      <c r="P35" s="279">
        <v>1555</v>
      </c>
      <c r="Q35" s="279">
        <v>1783</v>
      </c>
      <c r="R35" s="279">
        <v>1770</v>
      </c>
      <c r="S35" s="279">
        <v>1913</v>
      </c>
      <c r="T35" s="279">
        <v>1849</v>
      </c>
      <c r="U35" s="279">
        <v>1760</v>
      </c>
      <c r="V35" s="239"/>
      <c r="W35" s="279">
        <v>1238</v>
      </c>
      <c r="X35" s="279">
        <v>1197</v>
      </c>
      <c r="Y35" s="279">
        <v>1347</v>
      </c>
      <c r="Z35" s="279">
        <v>1770</v>
      </c>
    </row>
    <row r="36" spans="2:26">
      <c r="B36" t="s">
        <v>119</v>
      </c>
      <c r="C36" s="278">
        <v>0</v>
      </c>
      <c r="D36" s="278">
        <v>0</v>
      </c>
      <c r="E36" s="278">
        <v>0</v>
      </c>
      <c r="F36" s="278">
        <v>0</v>
      </c>
      <c r="G36" s="278">
        <v>0</v>
      </c>
      <c r="H36" s="278">
        <v>0</v>
      </c>
      <c r="I36" s="278">
        <v>0</v>
      </c>
      <c r="J36" s="278">
        <v>0</v>
      </c>
      <c r="K36" s="279">
        <v>11</v>
      </c>
      <c r="L36" s="279">
        <v>11</v>
      </c>
      <c r="M36" s="279">
        <v>11</v>
      </c>
      <c r="N36" s="279">
        <v>11</v>
      </c>
      <c r="O36" s="279">
        <v>11</v>
      </c>
      <c r="P36" s="279">
        <v>11</v>
      </c>
      <c r="Q36" s="279">
        <v>11</v>
      </c>
      <c r="R36" s="279">
        <v>6</v>
      </c>
      <c r="S36" s="279">
        <v>6</v>
      </c>
      <c r="T36" s="279">
        <v>0</v>
      </c>
      <c r="U36" s="279">
        <v>0</v>
      </c>
      <c r="V36" s="239"/>
      <c r="W36" s="279">
        <v>0</v>
      </c>
      <c r="X36" s="279">
        <v>0</v>
      </c>
      <c r="Y36" s="279">
        <v>11</v>
      </c>
      <c r="Z36" s="279">
        <v>6</v>
      </c>
    </row>
    <row r="37" spans="2:26" ht="15" thickBot="1">
      <c r="B37" s="217" t="s">
        <v>120</v>
      </c>
      <c r="C37" s="280">
        <v>302</v>
      </c>
      <c r="D37" s="280">
        <v>419</v>
      </c>
      <c r="E37" s="280">
        <v>125</v>
      </c>
      <c r="F37" s="280">
        <v>453</v>
      </c>
      <c r="G37" s="280">
        <v>983</v>
      </c>
      <c r="H37" s="280">
        <v>639</v>
      </c>
      <c r="I37" s="280">
        <v>383</v>
      </c>
      <c r="J37" s="280">
        <v>326</v>
      </c>
      <c r="K37" s="280">
        <v>463</v>
      </c>
      <c r="L37" s="280">
        <v>316</v>
      </c>
      <c r="M37" s="280">
        <v>551</v>
      </c>
      <c r="N37" s="280">
        <v>354</v>
      </c>
      <c r="O37" s="280">
        <v>246</v>
      </c>
      <c r="P37" s="280">
        <v>331</v>
      </c>
      <c r="Q37" s="280">
        <v>308</v>
      </c>
      <c r="R37" s="280">
        <v>330</v>
      </c>
      <c r="S37" s="280">
        <v>259</v>
      </c>
      <c r="T37" s="280">
        <v>330</v>
      </c>
      <c r="U37" s="280">
        <v>272</v>
      </c>
      <c r="V37" s="239"/>
      <c r="W37" s="280">
        <v>453</v>
      </c>
      <c r="X37" s="280">
        <v>326</v>
      </c>
      <c r="Y37" s="280">
        <v>354</v>
      </c>
      <c r="Z37" s="280">
        <v>330</v>
      </c>
    </row>
    <row r="38" spans="2:26" ht="15" thickBot="1">
      <c r="B38" s="83" t="s">
        <v>121</v>
      </c>
      <c r="C38" s="277">
        <v>2462</v>
      </c>
      <c r="D38" s="277">
        <v>2594</v>
      </c>
      <c r="E38" s="277">
        <v>2936</v>
      </c>
      <c r="F38" s="277">
        <v>2301</v>
      </c>
      <c r="G38" s="277">
        <v>2513</v>
      </c>
      <c r="H38" s="277">
        <v>2374</v>
      </c>
      <c r="I38" s="277">
        <v>2623</v>
      </c>
      <c r="J38" s="277">
        <v>2562</v>
      </c>
      <c r="K38" s="277">
        <v>2326</v>
      </c>
      <c r="L38" s="277">
        <v>2420</v>
      </c>
      <c r="M38" s="277">
        <v>3127</v>
      </c>
      <c r="N38" s="277">
        <v>3476</v>
      </c>
      <c r="O38" s="277">
        <v>3628</v>
      </c>
      <c r="P38" s="277">
        <v>3621</v>
      </c>
      <c r="Q38" s="277">
        <v>4087</v>
      </c>
      <c r="R38" s="277">
        <v>3956</v>
      </c>
      <c r="S38" s="277">
        <v>4130</v>
      </c>
      <c r="T38" s="277">
        <v>4026</v>
      </c>
      <c r="U38" s="277">
        <v>3682</v>
      </c>
      <c r="V38" s="239"/>
      <c r="W38" s="277">
        <v>2301</v>
      </c>
      <c r="X38" s="277">
        <v>2562</v>
      </c>
      <c r="Y38" s="277">
        <v>3476</v>
      </c>
      <c r="Z38" s="277">
        <v>3956</v>
      </c>
    </row>
    <row r="39" spans="2:26">
      <c r="B39" t="s">
        <v>122</v>
      </c>
      <c r="C39" s="278">
        <v>1608</v>
      </c>
      <c r="D39" s="278">
        <v>1626</v>
      </c>
      <c r="E39" s="278">
        <v>1626</v>
      </c>
      <c r="F39" s="278">
        <v>1632</v>
      </c>
      <c r="G39" s="279">
        <v>1635</v>
      </c>
      <c r="H39" s="279">
        <v>1627</v>
      </c>
      <c r="I39" s="279">
        <v>1639</v>
      </c>
      <c r="J39" s="279">
        <v>160</v>
      </c>
      <c r="K39" s="279">
        <v>143</v>
      </c>
      <c r="L39" s="279">
        <v>144</v>
      </c>
      <c r="M39" s="279">
        <v>808</v>
      </c>
      <c r="N39" s="279">
        <v>2331</v>
      </c>
      <c r="O39" s="279">
        <v>2438</v>
      </c>
      <c r="P39" s="279">
        <v>2181</v>
      </c>
      <c r="Q39" s="279">
        <v>2190</v>
      </c>
      <c r="R39" s="279">
        <v>1695</v>
      </c>
      <c r="S39" s="279">
        <v>1684</v>
      </c>
      <c r="T39" s="279">
        <v>1728</v>
      </c>
      <c r="U39" s="279">
        <v>1745</v>
      </c>
      <c r="V39" s="239"/>
      <c r="W39" s="279">
        <v>1632</v>
      </c>
      <c r="X39" s="279">
        <v>160</v>
      </c>
      <c r="Y39" s="279">
        <v>2331</v>
      </c>
      <c r="Z39" s="279">
        <v>1695</v>
      </c>
    </row>
    <row r="40" spans="2:26" ht="15" thickBot="1">
      <c r="B40" s="202" t="s">
        <v>123</v>
      </c>
      <c r="C40" s="280">
        <v>854</v>
      </c>
      <c r="D40" s="280">
        <v>968</v>
      </c>
      <c r="E40" s="280">
        <v>1310</v>
      </c>
      <c r="F40" s="280">
        <v>669</v>
      </c>
      <c r="G40" s="280">
        <v>878</v>
      </c>
      <c r="H40" s="280">
        <v>747</v>
      </c>
      <c r="I40" s="280">
        <v>984</v>
      </c>
      <c r="J40" s="280">
        <v>2402</v>
      </c>
      <c r="K40" s="280">
        <v>2183</v>
      </c>
      <c r="L40" s="280">
        <v>2276</v>
      </c>
      <c r="M40" s="280">
        <v>2319</v>
      </c>
      <c r="N40" s="280">
        <v>1145</v>
      </c>
      <c r="O40" s="280">
        <v>1190</v>
      </c>
      <c r="P40" s="280">
        <v>1440</v>
      </c>
      <c r="Q40" s="280">
        <v>1897</v>
      </c>
      <c r="R40" s="280">
        <v>2261</v>
      </c>
      <c r="S40" s="280">
        <v>2446</v>
      </c>
      <c r="T40" s="280">
        <v>2298</v>
      </c>
      <c r="U40" s="280">
        <v>1937</v>
      </c>
      <c r="V40" s="239"/>
      <c r="W40" s="280">
        <v>669</v>
      </c>
      <c r="X40" s="280">
        <v>2402</v>
      </c>
      <c r="Y40" s="280">
        <v>1145</v>
      </c>
      <c r="Z40" s="280">
        <v>2261</v>
      </c>
    </row>
    <row r="41" spans="2:26" ht="15" thickBot="1">
      <c r="B41" s="83" t="s">
        <v>124</v>
      </c>
      <c r="C41" s="277">
        <v>2662</v>
      </c>
      <c r="D41" s="277">
        <v>2833</v>
      </c>
      <c r="E41" s="277">
        <v>2652</v>
      </c>
      <c r="F41" s="277">
        <v>2795</v>
      </c>
      <c r="G41" s="277">
        <v>2970</v>
      </c>
      <c r="H41" s="277">
        <v>2850</v>
      </c>
      <c r="I41" s="277">
        <v>2697</v>
      </c>
      <c r="J41" s="277">
        <v>2931</v>
      </c>
      <c r="K41" s="277">
        <v>3150</v>
      </c>
      <c r="L41" s="277">
        <v>3036</v>
      </c>
      <c r="M41" s="277">
        <v>3294</v>
      </c>
      <c r="N41" s="277">
        <v>3265</v>
      </c>
      <c r="O41" s="277">
        <v>3181</v>
      </c>
      <c r="P41" s="277">
        <v>3476</v>
      </c>
      <c r="Q41" s="277">
        <v>3412</v>
      </c>
      <c r="R41" s="277">
        <v>3810</v>
      </c>
      <c r="S41" s="277">
        <v>3752</v>
      </c>
      <c r="T41" s="277">
        <v>3892</v>
      </c>
      <c r="U41" s="277">
        <v>4033</v>
      </c>
      <c r="V41" s="239"/>
      <c r="W41" s="277">
        <v>2795</v>
      </c>
      <c r="X41" s="277">
        <v>2931</v>
      </c>
      <c r="Y41" s="277">
        <v>3265</v>
      </c>
      <c r="Z41" s="277">
        <v>3810</v>
      </c>
    </row>
    <row r="42" spans="2:26">
      <c r="B42" t="s">
        <v>125</v>
      </c>
      <c r="C42" s="278">
        <v>109</v>
      </c>
      <c r="D42" s="278">
        <v>109</v>
      </c>
      <c r="E42" s="278">
        <v>436</v>
      </c>
      <c r="F42" s="278">
        <v>436</v>
      </c>
      <c r="G42" s="279">
        <v>436</v>
      </c>
      <c r="H42" s="279">
        <v>436</v>
      </c>
      <c r="I42" s="279">
        <v>436</v>
      </c>
      <c r="J42" s="279">
        <v>436</v>
      </c>
      <c r="K42" s="279">
        <v>436</v>
      </c>
      <c r="L42" s="279">
        <v>436</v>
      </c>
      <c r="M42" s="279">
        <v>436</v>
      </c>
      <c r="N42" s="279">
        <v>436</v>
      </c>
      <c r="O42" s="279">
        <v>436</v>
      </c>
      <c r="P42" s="279">
        <v>436</v>
      </c>
      <c r="Q42" s="279">
        <v>436</v>
      </c>
      <c r="R42" s="279">
        <v>436</v>
      </c>
      <c r="S42" s="279">
        <v>436</v>
      </c>
      <c r="T42" s="279">
        <v>436</v>
      </c>
      <c r="U42" s="279">
        <v>436</v>
      </c>
      <c r="V42" s="239"/>
      <c r="W42" s="279">
        <v>436</v>
      </c>
      <c r="X42" s="279">
        <v>436</v>
      </c>
      <c r="Y42" s="279">
        <v>436</v>
      </c>
      <c r="Z42" s="279">
        <v>436</v>
      </c>
    </row>
    <row r="43" spans="2:26">
      <c r="B43" t="s">
        <v>300</v>
      </c>
      <c r="C43" s="295"/>
      <c r="D43" s="278"/>
      <c r="E43" s="278"/>
      <c r="F43" s="278"/>
      <c r="G43" s="279"/>
      <c r="H43" s="279"/>
      <c r="I43" s="279"/>
      <c r="J43" s="279"/>
      <c r="K43" s="279"/>
      <c r="L43" s="279"/>
      <c r="M43" s="279"/>
      <c r="N43" s="279"/>
      <c r="O43" s="279"/>
      <c r="P43" s="279">
        <v>0</v>
      </c>
      <c r="Q43" s="279">
        <v>0</v>
      </c>
      <c r="R43" s="279">
        <v>0.504</v>
      </c>
      <c r="S43" s="279">
        <v>8.9999999999999993E-3</v>
      </c>
      <c r="T43" s="279">
        <v>1</v>
      </c>
      <c r="U43" s="279">
        <v>1</v>
      </c>
      <c r="V43" s="239"/>
      <c r="W43" s="279"/>
      <c r="X43" s="279"/>
      <c r="Y43" s="279"/>
      <c r="Z43" s="279">
        <v>0.504</v>
      </c>
    </row>
    <row r="44" spans="2:26">
      <c r="B44" t="s">
        <v>298</v>
      </c>
      <c r="C44" s="278"/>
      <c r="D44" s="278"/>
      <c r="E44" s="278"/>
      <c r="F44" s="278"/>
      <c r="G44" s="279"/>
      <c r="H44" s="279"/>
      <c r="I44" s="279"/>
      <c r="J44" s="279"/>
      <c r="K44" s="279"/>
      <c r="L44" s="279"/>
      <c r="M44" s="279"/>
      <c r="N44" s="279"/>
      <c r="O44" s="279"/>
      <c r="P44" s="279">
        <v>0</v>
      </c>
      <c r="Q44" s="279">
        <v>-4</v>
      </c>
      <c r="R44" s="279">
        <v>-6</v>
      </c>
      <c r="S44" s="279">
        <v>-10</v>
      </c>
      <c r="T44" s="279">
        <v>-5</v>
      </c>
      <c r="U44" s="279">
        <v>-16</v>
      </c>
      <c r="V44" s="239"/>
      <c r="W44" s="279"/>
      <c r="X44" s="279"/>
      <c r="Y44" s="279"/>
      <c r="Z44" s="279">
        <v>-6</v>
      </c>
    </row>
    <row r="45" spans="2:26">
      <c r="B45" t="s">
        <v>150</v>
      </c>
      <c r="C45" s="278"/>
      <c r="D45" s="278"/>
      <c r="E45" s="278"/>
      <c r="F45" s="278">
        <v>60</v>
      </c>
      <c r="G45" s="279">
        <v>60</v>
      </c>
      <c r="H45" s="279">
        <v>60</v>
      </c>
      <c r="I45" s="279">
        <v>60</v>
      </c>
      <c r="J45" s="279">
        <v>140</v>
      </c>
      <c r="K45" s="279">
        <v>140</v>
      </c>
      <c r="L45" s="279">
        <v>140</v>
      </c>
      <c r="M45" s="279">
        <v>141</v>
      </c>
      <c r="N45" s="279">
        <v>218</v>
      </c>
      <c r="O45" s="279">
        <v>218</v>
      </c>
      <c r="P45" s="279">
        <v>218</v>
      </c>
      <c r="Q45" s="279">
        <v>218</v>
      </c>
      <c r="R45" s="279">
        <v>218</v>
      </c>
      <c r="S45" s="294">
        <v>218</v>
      </c>
      <c r="T45" s="294">
        <v>218</v>
      </c>
      <c r="U45" s="294">
        <v>218</v>
      </c>
      <c r="V45" s="239"/>
      <c r="W45" s="279">
        <v>60</v>
      </c>
      <c r="X45" s="279">
        <v>140</v>
      </c>
      <c r="Y45" s="279">
        <v>218</v>
      </c>
      <c r="Z45" s="279">
        <v>218</v>
      </c>
    </row>
    <row r="46" spans="2:26" ht="15" thickBot="1">
      <c r="B46" s="230" t="s">
        <v>126</v>
      </c>
      <c r="C46" s="304">
        <v>2553</v>
      </c>
      <c r="D46" s="304">
        <v>2724</v>
      </c>
      <c r="E46" s="304">
        <v>2216</v>
      </c>
      <c r="F46" s="304">
        <v>2299</v>
      </c>
      <c r="G46" s="304">
        <v>2474</v>
      </c>
      <c r="H46" s="304">
        <v>2354</v>
      </c>
      <c r="I46" s="304">
        <v>2201</v>
      </c>
      <c r="J46" s="304">
        <v>2355</v>
      </c>
      <c r="K46" s="304">
        <v>2574</v>
      </c>
      <c r="L46" s="304">
        <v>2460</v>
      </c>
      <c r="M46" s="304">
        <v>2717</v>
      </c>
      <c r="N46" s="304">
        <v>2611</v>
      </c>
      <c r="O46" s="304">
        <v>2527</v>
      </c>
      <c r="P46" s="304">
        <v>2822</v>
      </c>
      <c r="Q46" s="304">
        <v>2762</v>
      </c>
      <c r="R46" s="304">
        <v>3161</v>
      </c>
      <c r="S46" s="305">
        <v>3108</v>
      </c>
      <c r="T46" s="305">
        <v>3242</v>
      </c>
      <c r="U46" s="305">
        <v>3394</v>
      </c>
      <c r="V46" s="239"/>
      <c r="W46" s="280">
        <v>2299</v>
      </c>
      <c r="X46" s="280">
        <v>2355</v>
      </c>
      <c r="Y46" s="280">
        <v>2611</v>
      </c>
      <c r="Z46" s="280">
        <v>3161</v>
      </c>
    </row>
    <row r="47" spans="2:26" ht="15" thickBot="1">
      <c r="B47" s="83" t="s">
        <v>127</v>
      </c>
      <c r="C47" s="277">
        <v>5124</v>
      </c>
      <c r="D47" s="277">
        <v>5427</v>
      </c>
      <c r="E47" s="277">
        <v>5588</v>
      </c>
      <c r="F47" s="277">
        <v>5096</v>
      </c>
      <c r="G47" s="277">
        <v>5483</v>
      </c>
      <c r="H47" s="277">
        <v>5224</v>
      </c>
      <c r="I47" s="277">
        <v>5320</v>
      </c>
      <c r="J47" s="277">
        <v>5493</v>
      </c>
      <c r="K47" s="277">
        <v>5476</v>
      </c>
      <c r="L47" s="277">
        <v>5456</v>
      </c>
      <c r="M47" s="277">
        <v>6421</v>
      </c>
      <c r="N47" s="277">
        <v>6741</v>
      </c>
      <c r="O47" s="277">
        <v>6809</v>
      </c>
      <c r="P47" s="277">
        <v>7097</v>
      </c>
      <c r="Q47" s="277">
        <v>7499</v>
      </c>
      <c r="R47" s="277">
        <v>7766</v>
      </c>
      <c r="S47" s="293">
        <v>7882</v>
      </c>
      <c r="T47" s="293">
        <v>7918</v>
      </c>
      <c r="U47" s="293">
        <v>7715</v>
      </c>
      <c r="V47" s="239"/>
      <c r="W47" s="277">
        <v>5096</v>
      </c>
      <c r="X47" s="277">
        <v>5493</v>
      </c>
      <c r="Y47" s="277">
        <v>6741</v>
      </c>
      <c r="Z47" s="277">
        <v>7766</v>
      </c>
    </row>
    <row r="49" spans="2:26">
      <c r="B49" t="s">
        <v>111</v>
      </c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2:26"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2:26"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2:26"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B5D0-0507-4965-9A43-2050D335859F}">
  <dimension ref="B2:AC1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2" sqref="U2"/>
    </sheetView>
  </sheetViews>
  <sheetFormatPr defaultRowHeight="14.5"/>
  <cols>
    <col min="1" max="1" width="2.54296875" customWidth="1"/>
    <col min="2" max="2" width="26.7265625" customWidth="1"/>
    <col min="3" max="12" width="7.453125" customWidth="1"/>
    <col min="13" max="13" width="6.54296875" customWidth="1"/>
    <col min="14" max="15" width="6.54296875" style="206" customWidth="1"/>
    <col min="16" max="16" width="6.54296875" style="206" bestFit="1" customWidth="1"/>
    <col min="17" max="20" width="6.54296875" style="206" customWidth="1"/>
    <col min="21" max="22" width="9.1796875" customWidth="1"/>
    <col min="23" max="23" width="7.453125" customWidth="1"/>
    <col min="24" max="24" width="7.453125" style="169" customWidth="1"/>
    <col min="25" max="25" width="7.453125" style="206" customWidth="1"/>
    <col min="26" max="26" width="7.453125" customWidth="1"/>
  </cols>
  <sheetData>
    <row r="2" spans="2:29">
      <c r="B2" s="204" t="s">
        <v>128</v>
      </c>
    </row>
    <row r="3" spans="2:29">
      <c r="C3" s="201"/>
    </row>
    <row r="4" spans="2:29" ht="26">
      <c r="B4" s="78"/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207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197" t="s">
        <v>329</v>
      </c>
      <c r="U4" s="310" t="s">
        <v>342</v>
      </c>
      <c r="W4" s="196" t="s">
        <v>82</v>
      </c>
      <c r="X4" s="197" t="s">
        <v>83</v>
      </c>
      <c r="Y4" s="199" t="s">
        <v>84</v>
      </c>
      <c r="Z4" s="196" t="s">
        <v>303</v>
      </c>
    </row>
    <row r="5" spans="2:29" ht="15" thickBot="1">
      <c r="B5" s="83" t="s">
        <v>129</v>
      </c>
      <c r="C5" s="208">
        <v>94</v>
      </c>
      <c r="D5" s="208">
        <v>95</v>
      </c>
      <c r="E5" s="208">
        <v>96</v>
      </c>
      <c r="F5" s="208">
        <v>99</v>
      </c>
      <c r="G5" s="208">
        <v>104</v>
      </c>
      <c r="H5" s="208">
        <v>105</v>
      </c>
      <c r="I5" s="208">
        <v>108</v>
      </c>
      <c r="J5" s="208">
        <v>115</v>
      </c>
      <c r="K5" s="208">
        <v>115</v>
      </c>
      <c r="L5" s="208">
        <v>116</v>
      </c>
      <c r="M5" s="208" t="s">
        <v>130</v>
      </c>
      <c r="N5" s="208" t="s">
        <v>131</v>
      </c>
      <c r="O5" s="208" t="s">
        <v>275</v>
      </c>
      <c r="P5" s="208" t="s">
        <v>288</v>
      </c>
      <c r="Q5" s="208" t="s">
        <v>288</v>
      </c>
      <c r="R5" s="208">
        <v>142</v>
      </c>
      <c r="S5" s="208">
        <v>142</v>
      </c>
      <c r="T5" s="208" t="s">
        <v>333</v>
      </c>
      <c r="U5" s="208" t="s">
        <v>343</v>
      </c>
      <c r="W5" s="208">
        <v>99</v>
      </c>
      <c r="X5" s="208">
        <v>115</v>
      </c>
      <c r="Y5" s="208" t="s">
        <v>131</v>
      </c>
      <c r="Z5" s="208">
        <v>142</v>
      </c>
      <c r="AA5" s="242"/>
      <c r="AB5" s="184"/>
    </row>
    <row r="6" spans="2:29">
      <c r="B6" s="92" t="s">
        <v>22</v>
      </c>
      <c r="C6" s="209">
        <v>64</v>
      </c>
      <c r="D6" s="209">
        <v>65</v>
      </c>
      <c r="E6" s="209">
        <v>65</v>
      </c>
      <c r="F6" s="209">
        <v>65</v>
      </c>
      <c r="G6" s="209">
        <v>70</v>
      </c>
      <c r="H6" s="209">
        <v>71</v>
      </c>
      <c r="I6" s="209">
        <v>73</v>
      </c>
      <c r="J6" s="209">
        <v>74</v>
      </c>
      <c r="K6" s="209">
        <v>74</v>
      </c>
      <c r="L6" s="209">
        <v>75</v>
      </c>
      <c r="M6" s="209" t="s">
        <v>132</v>
      </c>
      <c r="N6" s="209" t="s">
        <v>133</v>
      </c>
      <c r="O6" s="209" t="s">
        <v>276</v>
      </c>
      <c r="P6" s="209" t="s">
        <v>289</v>
      </c>
      <c r="Q6" s="209" t="s">
        <v>289</v>
      </c>
      <c r="R6" s="209">
        <v>95</v>
      </c>
      <c r="S6" s="209">
        <v>95</v>
      </c>
      <c r="T6" s="209" t="s">
        <v>336</v>
      </c>
      <c r="U6" s="209" t="s">
        <v>344</v>
      </c>
      <c r="W6" s="209">
        <v>65</v>
      </c>
      <c r="X6" s="209">
        <v>74</v>
      </c>
      <c r="Y6" s="209" t="s">
        <v>133</v>
      </c>
      <c r="Z6" s="209">
        <v>95</v>
      </c>
    </row>
    <row r="7" spans="2:29">
      <c r="B7" s="92" t="s">
        <v>340</v>
      </c>
      <c r="C7" s="209">
        <v>30</v>
      </c>
      <c r="D7" s="209">
        <v>30</v>
      </c>
      <c r="E7" s="209">
        <v>31</v>
      </c>
      <c r="F7" s="209">
        <v>34</v>
      </c>
      <c r="G7" s="209">
        <v>34</v>
      </c>
      <c r="H7" s="209">
        <v>34</v>
      </c>
      <c r="I7" s="209">
        <v>35</v>
      </c>
      <c r="J7" s="209">
        <v>41</v>
      </c>
      <c r="K7" s="209">
        <v>41</v>
      </c>
      <c r="L7" s="209">
        <v>41</v>
      </c>
      <c r="M7" s="209">
        <v>45</v>
      </c>
      <c r="N7" s="209">
        <v>45</v>
      </c>
      <c r="O7" s="209">
        <v>45</v>
      </c>
      <c r="P7" s="209">
        <v>45</v>
      </c>
      <c r="Q7" s="209">
        <v>45</v>
      </c>
      <c r="R7" s="209">
        <v>47</v>
      </c>
      <c r="S7" s="209">
        <v>47</v>
      </c>
      <c r="T7" s="209">
        <v>47</v>
      </c>
      <c r="U7" s="209">
        <v>48</v>
      </c>
      <c r="W7" s="209">
        <v>34</v>
      </c>
      <c r="X7" s="209">
        <v>41</v>
      </c>
      <c r="Y7" s="209">
        <v>45</v>
      </c>
      <c r="Z7" s="209">
        <v>47</v>
      </c>
    </row>
    <row r="8" spans="2:29">
      <c r="B8" s="203" t="s">
        <v>134</v>
      </c>
      <c r="C8" s="211">
        <v>11</v>
      </c>
      <c r="D8" s="211">
        <v>10</v>
      </c>
      <c r="E8" s="211">
        <v>9</v>
      </c>
      <c r="F8" s="211">
        <v>8</v>
      </c>
      <c r="G8" s="211">
        <v>8</v>
      </c>
      <c r="H8" s="211">
        <v>7</v>
      </c>
      <c r="I8" s="211">
        <v>8</v>
      </c>
      <c r="J8" s="211">
        <v>6</v>
      </c>
      <c r="K8" s="211">
        <v>5</v>
      </c>
      <c r="L8" s="211">
        <v>7</v>
      </c>
      <c r="M8" s="211">
        <v>10</v>
      </c>
      <c r="N8" s="211">
        <v>10</v>
      </c>
      <c r="O8" s="211">
        <v>11</v>
      </c>
      <c r="P8" s="211">
        <v>14</v>
      </c>
      <c r="Q8" s="211">
        <v>14</v>
      </c>
      <c r="R8" s="211">
        <v>13</v>
      </c>
      <c r="S8" s="211">
        <v>11</v>
      </c>
      <c r="T8" s="211">
        <v>8</v>
      </c>
      <c r="U8" s="211">
        <v>7</v>
      </c>
      <c r="W8" s="211">
        <v>8</v>
      </c>
      <c r="X8" s="211">
        <v>6</v>
      </c>
      <c r="Y8" s="211">
        <v>10</v>
      </c>
      <c r="Z8" s="211">
        <v>13</v>
      </c>
    </row>
    <row r="9" spans="2:29" ht="15" thickBot="1">
      <c r="B9" s="83" t="s">
        <v>135</v>
      </c>
      <c r="C9" s="212">
        <v>0.97</v>
      </c>
      <c r="D9" s="212">
        <v>0.99</v>
      </c>
      <c r="E9" s="212">
        <v>0.92</v>
      </c>
      <c r="F9" s="212">
        <v>0.96</v>
      </c>
      <c r="G9" s="212">
        <v>0.96</v>
      </c>
      <c r="H9" s="212">
        <v>0.98</v>
      </c>
      <c r="I9" s="212">
        <v>0.92</v>
      </c>
      <c r="J9" s="212">
        <v>0.94</v>
      </c>
      <c r="K9" s="212">
        <v>0.96</v>
      </c>
      <c r="L9" s="212">
        <v>0.96</v>
      </c>
      <c r="M9" s="212">
        <v>0.97</v>
      </c>
      <c r="N9" s="212">
        <v>0.96</v>
      </c>
      <c r="O9" s="212">
        <v>0.97</v>
      </c>
      <c r="P9" s="212">
        <v>0.94</v>
      </c>
      <c r="Q9" s="212">
        <v>0.95</v>
      </c>
      <c r="R9" s="212">
        <v>0.96</v>
      </c>
      <c r="S9" s="212">
        <v>0.96</v>
      </c>
      <c r="T9" s="212">
        <v>0.96</v>
      </c>
      <c r="U9" s="212">
        <v>0.97</v>
      </c>
      <c r="W9" s="212">
        <v>0.96</v>
      </c>
      <c r="X9" s="212">
        <v>0.95</v>
      </c>
      <c r="Y9" s="212">
        <v>0.96</v>
      </c>
      <c r="Z9" s="212">
        <v>0.96</v>
      </c>
    </row>
    <row r="10" spans="2:29">
      <c r="B10" s="92" t="s">
        <v>22</v>
      </c>
      <c r="C10" s="213">
        <v>0.98</v>
      </c>
      <c r="D10" s="213">
        <v>0.98</v>
      </c>
      <c r="E10" s="213">
        <v>0.89</v>
      </c>
      <c r="F10" s="213">
        <v>0.95</v>
      </c>
      <c r="G10" s="213">
        <v>0.95</v>
      </c>
      <c r="H10" s="213">
        <v>0.97</v>
      </c>
      <c r="I10" s="213">
        <v>0.91</v>
      </c>
      <c r="J10" s="213">
        <v>0.91</v>
      </c>
      <c r="K10" s="213">
        <v>0.93</v>
      </c>
      <c r="L10" s="213">
        <v>0.94</v>
      </c>
      <c r="M10" s="213">
        <v>0.95</v>
      </c>
      <c r="N10" s="213">
        <v>0.96</v>
      </c>
      <c r="O10" s="213">
        <v>0.97</v>
      </c>
      <c r="P10" s="213">
        <v>0.93</v>
      </c>
      <c r="Q10" s="213">
        <v>0.94</v>
      </c>
      <c r="R10" s="213">
        <v>0.97</v>
      </c>
      <c r="S10" s="213">
        <v>0.97</v>
      </c>
      <c r="T10" s="213">
        <v>0.97</v>
      </c>
      <c r="U10" s="213">
        <v>0.97</v>
      </c>
      <c r="W10" s="213">
        <v>0.95</v>
      </c>
      <c r="X10" s="213">
        <v>0.94</v>
      </c>
      <c r="Y10" s="213">
        <v>0.95</v>
      </c>
      <c r="Z10" s="216">
        <v>0.96</v>
      </c>
    </row>
    <row r="11" spans="2:29">
      <c r="B11" s="200" t="s">
        <v>340</v>
      </c>
      <c r="C11" s="213" t="s">
        <v>321</v>
      </c>
      <c r="D11" s="213" t="s">
        <v>322</v>
      </c>
      <c r="E11" s="213" t="s">
        <v>322</v>
      </c>
      <c r="F11" s="213" t="s">
        <v>322</v>
      </c>
      <c r="G11" s="213" t="s">
        <v>323</v>
      </c>
      <c r="H11" s="213" t="s">
        <v>322</v>
      </c>
      <c r="I11" s="213" t="s">
        <v>324</v>
      </c>
      <c r="J11" s="213" t="s">
        <v>323</v>
      </c>
      <c r="K11" s="213" t="s">
        <v>323</v>
      </c>
      <c r="L11" s="213" t="s">
        <v>322</v>
      </c>
      <c r="M11" s="213" t="s">
        <v>325</v>
      </c>
      <c r="N11" s="213" t="s">
        <v>326</v>
      </c>
      <c r="O11" s="213">
        <v>0.99</v>
      </c>
      <c r="P11" s="213" t="s">
        <v>327</v>
      </c>
      <c r="Q11" s="213" t="s">
        <v>327</v>
      </c>
      <c r="R11" s="213">
        <v>0.94</v>
      </c>
      <c r="S11" s="213">
        <v>0.95</v>
      </c>
      <c r="T11" s="213">
        <v>0.96</v>
      </c>
      <c r="U11" s="213">
        <v>0.97</v>
      </c>
      <c r="W11" s="216">
        <v>0.99</v>
      </c>
      <c r="X11" s="214">
        <v>0.98</v>
      </c>
      <c r="Y11" s="214">
        <v>0.98</v>
      </c>
      <c r="Z11" s="216">
        <v>0.97</v>
      </c>
    </row>
    <row r="12" spans="2:29" ht="15" thickBot="1">
      <c r="B12" s="83" t="s">
        <v>136</v>
      </c>
      <c r="C12" s="208">
        <v>125</v>
      </c>
      <c r="D12" s="208">
        <v>146</v>
      </c>
      <c r="E12" s="208">
        <v>125</v>
      </c>
      <c r="F12" s="208">
        <v>153</v>
      </c>
      <c r="G12" s="208">
        <v>147</v>
      </c>
      <c r="H12" s="208">
        <v>142</v>
      </c>
      <c r="I12" s="208">
        <v>152</v>
      </c>
      <c r="J12" s="208">
        <v>177</v>
      </c>
      <c r="K12" s="208">
        <v>142</v>
      </c>
      <c r="L12" s="208">
        <v>159</v>
      </c>
      <c r="M12" s="208">
        <v>159</v>
      </c>
      <c r="N12" s="208">
        <v>161</v>
      </c>
      <c r="O12" s="208">
        <v>139</v>
      </c>
      <c r="P12" s="208">
        <v>148</v>
      </c>
      <c r="Q12" s="208">
        <v>175</v>
      </c>
      <c r="R12" s="208">
        <v>214</v>
      </c>
      <c r="S12" s="208">
        <v>184</v>
      </c>
      <c r="T12" s="208">
        <v>203</v>
      </c>
      <c r="U12" s="208">
        <v>202</v>
      </c>
      <c r="W12" s="208">
        <v>549</v>
      </c>
      <c r="X12" s="208">
        <v>620</v>
      </c>
      <c r="Y12" s="208">
        <v>613</v>
      </c>
      <c r="Z12" s="208">
        <v>676</v>
      </c>
    </row>
    <row r="13" spans="2:29">
      <c r="B13" s="92" t="s">
        <v>22</v>
      </c>
      <c r="C13" s="209">
        <v>112</v>
      </c>
      <c r="D13" s="209">
        <v>126</v>
      </c>
      <c r="E13" s="209">
        <v>111</v>
      </c>
      <c r="F13" s="209">
        <v>132</v>
      </c>
      <c r="G13" s="209">
        <v>128</v>
      </c>
      <c r="H13" s="209">
        <v>118</v>
      </c>
      <c r="I13" s="209">
        <v>130</v>
      </c>
      <c r="J13" s="209">
        <v>151</v>
      </c>
      <c r="K13" s="209">
        <v>121</v>
      </c>
      <c r="L13" s="209">
        <v>133</v>
      </c>
      <c r="M13" s="209">
        <v>129</v>
      </c>
      <c r="N13" s="209">
        <v>140</v>
      </c>
      <c r="O13" s="209">
        <v>117</v>
      </c>
      <c r="P13" s="209">
        <v>120</v>
      </c>
      <c r="Q13" s="209">
        <v>141</v>
      </c>
      <c r="R13" s="209">
        <v>180</v>
      </c>
      <c r="S13" s="209">
        <v>149</v>
      </c>
      <c r="T13" s="209">
        <v>162</v>
      </c>
      <c r="U13" s="209">
        <v>167</v>
      </c>
      <c r="W13" s="209">
        <v>481</v>
      </c>
      <c r="X13" s="209">
        <v>528</v>
      </c>
      <c r="Y13" s="209">
        <v>515</v>
      </c>
      <c r="Z13" s="209">
        <v>558</v>
      </c>
      <c r="AC13" s="184"/>
    </row>
    <row r="14" spans="2:29">
      <c r="B14" s="200" t="s">
        <v>340</v>
      </c>
      <c r="C14" s="215">
        <v>13</v>
      </c>
      <c r="D14" s="215">
        <v>20</v>
      </c>
      <c r="E14" s="215">
        <v>14</v>
      </c>
      <c r="F14" s="215">
        <v>21</v>
      </c>
      <c r="G14" s="215">
        <v>19</v>
      </c>
      <c r="H14" s="215">
        <v>24</v>
      </c>
      <c r="I14" s="215">
        <v>22</v>
      </c>
      <c r="J14" s="215">
        <v>26</v>
      </c>
      <c r="K14" s="215">
        <v>21</v>
      </c>
      <c r="L14" s="215">
        <v>26</v>
      </c>
      <c r="M14" s="215">
        <v>30</v>
      </c>
      <c r="N14" s="215">
        <v>21</v>
      </c>
      <c r="O14" s="215">
        <v>22</v>
      </c>
      <c r="P14" s="215">
        <v>28</v>
      </c>
      <c r="Q14" s="215">
        <v>34</v>
      </c>
      <c r="R14" s="215">
        <v>34</v>
      </c>
      <c r="S14" s="215">
        <v>35</v>
      </c>
      <c r="T14" s="215">
        <v>41</v>
      </c>
      <c r="U14" s="215">
        <v>35</v>
      </c>
      <c r="W14" s="215">
        <v>68</v>
      </c>
      <c r="X14" s="210">
        <v>92</v>
      </c>
      <c r="Y14" s="210">
        <v>98</v>
      </c>
      <c r="Z14" s="215">
        <v>118</v>
      </c>
      <c r="AC14" s="184"/>
    </row>
    <row r="15" spans="2:29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W15" s="184"/>
      <c r="X15" s="184"/>
      <c r="Y15" s="184"/>
      <c r="Z15" s="184"/>
    </row>
    <row r="16" spans="2:29">
      <c r="B16" t="s">
        <v>335</v>
      </c>
    </row>
    <row r="17" spans="2:26">
      <c r="B17" t="s">
        <v>334</v>
      </c>
    </row>
    <row r="18" spans="2:26">
      <c r="C18" s="184">
        <f t="shared" ref="C18:L18" si="0">+SUM(C6:C7)-C5</f>
        <v>0</v>
      </c>
      <c r="D18" s="184">
        <f t="shared" si="0"/>
        <v>0</v>
      </c>
      <c r="E18" s="184">
        <f t="shared" si="0"/>
        <v>0</v>
      </c>
      <c r="F18" s="184">
        <f t="shared" si="0"/>
        <v>0</v>
      </c>
      <c r="G18" s="184">
        <f t="shared" si="0"/>
        <v>0</v>
      </c>
      <c r="H18" s="184">
        <f t="shared" si="0"/>
        <v>0</v>
      </c>
      <c r="I18" s="184">
        <f t="shared" si="0"/>
        <v>0</v>
      </c>
      <c r="J18" s="184">
        <f t="shared" si="0"/>
        <v>0</v>
      </c>
      <c r="K18" s="184">
        <f t="shared" si="0"/>
        <v>0</v>
      </c>
      <c r="L18" s="184">
        <f t="shared" si="0"/>
        <v>0</v>
      </c>
      <c r="M18" s="184">
        <f>79+35+10-124</f>
        <v>0</v>
      </c>
      <c r="N18" s="184">
        <f>129-84-35-10</f>
        <v>0</v>
      </c>
      <c r="O18" s="184">
        <f>92+35+10-137</f>
        <v>0</v>
      </c>
      <c r="P18" s="184">
        <f>95+35+10-140</f>
        <v>0</v>
      </c>
      <c r="Q18" s="184">
        <f t="shared" ref="Q18:S18" si="1">95+35+10-140</f>
        <v>0</v>
      </c>
      <c r="R18" s="184">
        <f t="shared" si="1"/>
        <v>0</v>
      </c>
      <c r="S18" s="184">
        <f t="shared" si="1"/>
        <v>0</v>
      </c>
      <c r="T18" s="184">
        <f>95+35+10-140</f>
        <v>0</v>
      </c>
      <c r="U18" s="184"/>
      <c r="V18" s="184"/>
      <c r="W18" s="184">
        <f>+SUM(W6:W7)-W5</f>
        <v>0</v>
      </c>
      <c r="X18" s="184">
        <f>+SUM(X6:X7)-X5</f>
        <v>0</v>
      </c>
      <c r="Y18" s="184">
        <f>129-84-35-10</f>
        <v>0</v>
      </c>
      <c r="Z18" s="243" t="s">
        <v>304</v>
      </c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DF-1B06-4E36-89C4-666938A4778E}">
  <sheetPr>
    <tabColor theme="9" tint="0.59999389629810485"/>
  </sheetPr>
  <dimension ref="B2:AD50"/>
  <sheetViews>
    <sheetView showGridLines="0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2" sqref="V2"/>
    </sheetView>
  </sheetViews>
  <sheetFormatPr defaultRowHeight="14.5"/>
  <cols>
    <col min="1" max="1" width="2.7265625" customWidth="1"/>
    <col min="2" max="2" width="1.1796875" customWidth="1"/>
    <col min="3" max="3" width="49.453125" bestFit="1" customWidth="1"/>
    <col min="4" max="22" width="6.81640625" customWidth="1"/>
    <col min="23" max="23" width="2.7265625" customWidth="1"/>
    <col min="24" max="26" width="8" bestFit="1" customWidth="1"/>
    <col min="27" max="27" width="8.1796875" customWidth="1"/>
  </cols>
  <sheetData>
    <row r="2" spans="2:30">
      <c r="B2" s="204" t="s">
        <v>137</v>
      </c>
      <c r="C2" s="204"/>
    </row>
    <row r="3" spans="2:30">
      <c r="B3" s="201" t="s">
        <v>103</v>
      </c>
      <c r="C3" s="201"/>
      <c r="D3" s="201"/>
      <c r="P3" s="201"/>
      <c r="Q3" s="201"/>
      <c r="R3" s="201"/>
      <c r="S3" s="201"/>
      <c r="T3" s="201"/>
      <c r="U3" s="201"/>
      <c r="V3" s="201"/>
      <c r="AA3" s="201"/>
    </row>
    <row r="4" spans="2:30" ht="14.5" customHeight="1">
      <c r="B4" s="315" t="s">
        <v>332</v>
      </c>
      <c r="C4" s="315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310</v>
      </c>
      <c r="U4" s="197" t="s">
        <v>329</v>
      </c>
      <c r="V4" s="310" t="s">
        <v>342</v>
      </c>
      <c r="X4" s="196" t="s">
        <v>82</v>
      </c>
      <c r="Y4" s="197" t="s">
        <v>83</v>
      </c>
      <c r="Z4" s="198" t="s">
        <v>84</v>
      </c>
      <c r="AA4" s="196" t="s">
        <v>303</v>
      </c>
    </row>
    <row r="5" spans="2:30">
      <c r="B5" s="221" t="s">
        <v>138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205"/>
      <c r="X5" s="81"/>
      <c r="Y5" s="81"/>
      <c r="Z5" s="81"/>
      <c r="AA5" s="195"/>
    </row>
    <row r="6" spans="2:30">
      <c r="B6" s="222"/>
      <c r="C6" s="92" t="s">
        <v>139</v>
      </c>
      <c r="D6" s="194">
        <v>3311</v>
      </c>
      <c r="E6" s="194">
        <v>3253</v>
      </c>
      <c r="F6" s="194">
        <v>3323</v>
      </c>
      <c r="G6" s="249">
        <v>3363</v>
      </c>
      <c r="H6" s="194">
        <v>3322</v>
      </c>
      <c r="I6" s="249">
        <v>3287</v>
      </c>
      <c r="J6" s="249">
        <v>3402</v>
      </c>
      <c r="K6" s="249">
        <v>3922</v>
      </c>
      <c r="L6" s="249">
        <v>3870</v>
      </c>
      <c r="M6" s="249">
        <v>3951</v>
      </c>
      <c r="N6" s="249">
        <v>4405</v>
      </c>
      <c r="O6" s="249">
        <v>4848</v>
      </c>
      <c r="P6" s="194">
        <v>4829</v>
      </c>
      <c r="Q6" s="194">
        <v>4956</v>
      </c>
      <c r="R6" s="194">
        <v>5039</v>
      </c>
      <c r="S6" s="194">
        <v>5353</v>
      </c>
      <c r="T6" s="194">
        <v>5280</v>
      </c>
      <c r="U6" s="194">
        <v>5308</v>
      </c>
      <c r="V6" s="194">
        <v>5235</v>
      </c>
      <c r="W6" s="184"/>
      <c r="X6" s="249">
        <v>3363</v>
      </c>
      <c r="Y6" s="249">
        <v>3922</v>
      </c>
      <c r="Z6" s="249">
        <v>4848</v>
      </c>
      <c r="AA6" s="194">
        <v>5353</v>
      </c>
      <c r="AC6" s="184"/>
      <c r="AD6" s="184"/>
    </row>
    <row r="7" spans="2:30">
      <c r="B7" s="223"/>
      <c r="C7" s="200" t="s">
        <v>140</v>
      </c>
      <c r="D7" s="194">
        <v>36</v>
      </c>
      <c r="E7" s="194">
        <v>43</v>
      </c>
      <c r="F7" s="194">
        <v>39</v>
      </c>
      <c r="G7" s="249">
        <v>34</v>
      </c>
      <c r="H7" s="194">
        <v>29</v>
      </c>
      <c r="I7" s="249">
        <v>25</v>
      </c>
      <c r="J7" s="249">
        <v>22</v>
      </c>
      <c r="K7" s="249">
        <v>34</v>
      </c>
      <c r="L7" s="249">
        <v>30</v>
      </c>
      <c r="M7" s="249">
        <v>27</v>
      </c>
      <c r="N7" s="249">
        <v>193</v>
      </c>
      <c r="O7" s="249">
        <v>174</v>
      </c>
      <c r="P7" s="194">
        <v>167</v>
      </c>
      <c r="Q7" s="194">
        <v>146</v>
      </c>
      <c r="R7" s="194">
        <v>139</v>
      </c>
      <c r="S7" s="194">
        <v>24</v>
      </c>
      <c r="T7" s="194">
        <v>21</v>
      </c>
      <c r="U7" s="194">
        <v>18</v>
      </c>
      <c r="V7" s="194">
        <v>15</v>
      </c>
      <c r="W7" s="184"/>
      <c r="X7" s="249">
        <v>34</v>
      </c>
      <c r="Y7" s="249">
        <v>34</v>
      </c>
      <c r="Z7" s="249">
        <v>174</v>
      </c>
      <c r="AA7" s="194">
        <v>24</v>
      </c>
      <c r="AC7" s="184"/>
      <c r="AD7" s="184"/>
    </row>
    <row r="8" spans="2:30">
      <c r="B8" s="223"/>
      <c r="C8" s="200" t="s">
        <v>277</v>
      </c>
      <c r="D8" s="194"/>
      <c r="E8" s="194"/>
      <c r="F8" s="194"/>
      <c r="G8" s="249"/>
      <c r="H8" s="194"/>
      <c r="I8" s="249"/>
      <c r="J8" s="249"/>
      <c r="K8" s="249"/>
      <c r="L8" s="249"/>
      <c r="M8" s="249"/>
      <c r="N8" s="249"/>
      <c r="O8" s="249"/>
      <c r="P8" s="194">
        <v>90</v>
      </c>
      <c r="Q8" s="194">
        <v>90</v>
      </c>
      <c r="R8" s="194">
        <v>210</v>
      </c>
      <c r="S8" s="194">
        <v>275</v>
      </c>
      <c r="T8" s="194">
        <v>392</v>
      </c>
      <c r="U8" s="194">
        <v>403</v>
      </c>
      <c r="V8" s="194">
        <v>425</v>
      </c>
      <c r="W8" s="184"/>
      <c r="X8" s="249"/>
      <c r="Y8" s="249"/>
      <c r="Z8" s="249"/>
      <c r="AA8" s="194">
        <v>275</v>
      </c>
      <c r="AC8" s="184"/>
      <c r="AD8" s="184"/>
    </row>
    <row r="9" spans="2:30">
      <c r="B9" s="222"/>
      <c r="C9" s="92" t="s">
        <v>141</v>
      </c>
      <c r="D9" s="194">
        <v>0</v>
      </c>
      <c r="E9" s="194">
        <v>8</v>
      </c>
      <c r="F9" s="194">
        <v>0</v>
      </c>
      <c r="G9" s="249">
        <v>0</v>
      </c>
      <c r="H9" s="194">
        <v>7</v>
      </c>
      <c r="I9" s="249">
        <v>0</v>
      </c>
      <c r="J9" s="249">
        <v>0</v>
      </c>
      <c r="K9" s="249">
        <v>0</v>
      </c>
      <c r="L9" s="249">
        <v>0</v>
      </c>
      <c r="M9" s="249">
        <v>0</v>
      </c>
      <c r="N9" s="249">
        <v>0</v>
      </c>
      <c r="O9" s="249">
        <v>0</v>
      </c>
      <c r="P9" s="194">
        <v>0</v>
      </c>
      <c r="Q9" s="194">
        <v>0</v>
      </c>
      <c r="R9" s="194">
        <v>0</v>
      </c>
      <c r="S9" s="194"/>
      <c r="T9" s="194">
        <v>0</v>
      </c>
      <c r="U9" s="194">
        <v>0</v>
      </c>
      <c r="V9" s="194"/>
      <c r="W9" s="184"/>
      <c r="X9" s="249">
        <v>0</v>
      </c>
      <c r="Y9" s="249">
        <v>0</v>
      </c>
      <c r="Z9" s="249"/>
      <c r="AA9" s="194"/>
      <c r="AC9" s="184"/>
      <c r="AD9" s="184"/>
    </row>
    <row r="10" spans="2:30">
      <c r="B10" s="222"/>
      <c r="C10" s="92" t="s">
        <v>142</v>
      </c>
      <c r="D10" s="194"/>
      <c r="E10" s="194"/>
      <c r="F10" s="194"/>
      <c r="G10" s="249"/>
      <c r="H10" s="194"/>
      <c r="I10" s="249">
        <v>6</v>
      </c>
      <c r="J10" s="249">
        <v>6</v>
      </c>
      <c r="K10" s="249">
        <v>9</v>
      </c>
      <c r="L10" s="249">
        <v>8</v>
      </c>
      <c r="M10" s="249">
        <v>7</v>
      </c>
      <c r="N10" s="249">
        <v>6</v>
      </c>
      <c r="O10" s="249">
        <v>5</v>
      </c>
      <c r="P10" s="194">
        <v>4</v>
      </c>
      <c r="Q10" s="194">
        <v>4</v>
      </c>
      <c r="R10" s="194">
        <v>5</v>
      </c>
      <c r="S10" s="194">
        <v>5</v>
      </c>
      <c r="T10" s="194">
        <v>8</v>
      </c>
      <c r="U10" s="194">
        <v>7</v>
      </c>
      <c r="V10" s="194">
        <v>6</v>
      </c>
      <c r="W10" s="184"/>
      <c r="X10" s="249"/>
      <c r="Y10" s="249">
        <v>9</v>
      </c>
      <c r="Z10" s="249">
        <v>5</v>
      </c>
      <c r="AA10" s="194">
        <v>5</v>
      </c>
      <c r="AC10" s="184"/>
      <c r="AD10" s="184"/>
    </row>
    <row r="11" spans="2:30">
      <c r="B11" s="222"/>
      <c r="C11" s="92" t="s">
        <v>299</v>
      </c>
      <c r="D11" s="194"/>
      <c r="E11" s="194"/>
      <c r="F11" s="194"/>
      <c r="G11" s="249"/>
      <c r="H11" s="194"/>
      <c r="I11" s="249"/>
      <c r="J11" s="249"/>
      <c r="K11" s="249"/>
      <c r="L11" s="249"/>
      <c r="M11" s="249"/>
      <c r="N11" s="249"/>
      <c r="O11" s="249"/>
      <c r="P11" s="194"/>
      <c r="Q11" s="194"/>
      <c r="R11" s="194"/>
      <c r="S11" s="194"/>
      <c r="T11" s="194">
        <v>0</v>
      </c>
      <c r="U11" s="194">
        <v>0</v>
      </c>
      <c r="V11" s="194"/>
      <c r="W11" s="184"/>
      <c r="X11" s="249"/>
      <c r="Y11" s="249"/>
      <c r="Z11" s="249"/>
      <c r="AA11" s="194"/>
      <c r="AC11" s="184"/>
      <c r="AD11" s="184"/>
    </row>
    <row r="12" spans="2:30">
      <c r="B12" s="222"/>
      <c r="C12" s="92" t="s">
        <v>278</v>
      </c>
      <c r="D12" s="194"/>
      <c r="E12" s="194"/>
      <c r="F12" s="194"/>
      <c r="G12" s="249"/>
      <c r="H12" s="194"/>
      <c r="I12" s="249"/>
      <c r="J12" s="249"/>
      <c r="K12" s="249"/>
      <c r="L12" s="249"/>
      <c r="M12" s="249"/>
      <c r="N12" s="249"/>
      <c r="O12" s="249"/>
      <c r="P12" s="194">
        <v>1</v>
      </c>
      <c r="Q12" s="194">
        <v>1</v>
      </c>
      <c r="R12" s="194">
        <v>1</v>
      </c>
      <c r="S12" s="194">
        <v>1</v>
      </c>
      <c r="T12" s="194">
        <v>1</v>
      </c>
      <c r="U12" s="194">
        <v>1</v>
      </c>
      <c r="V12" s="194">
        <v>1</v>
      </c>
      <c r="W12" s="184"/>
      <c r="X12" s="249"/>
      <c r="Y12" s="249"/>
      <c r="Z12" s="249"/>
      <c r="AA12" s="194">
        <v>1</v>
      </c>
      <c r="AC12" s="184"/>
      <c r="AD12" s="184"/>
    </row>
    <row r="13" spans="2:30" ht="15" thickBot="1">
      <c r="B13" s="222"/>
      <c r="C13" s="200" t="s">
        <v>143</v>
      </c>
      <c r="D13" s="194">
        <v>4</v>
      </c>
      <c r="E13" s="194">
        <v>4</v>
      </c>
      <c r="F13" s="194">
        <v>3</v>
      </c>
      <c r="G13" s="249">
        <v>8</v>
      </c>
      <c r="H13" s="194">
        <v>7</v>
      </c>
      <c r="I13" s="249">
        <v>157</v>
      </c>
      <c r="J13" s="249">
        <v>156</v>
      </c>
      <c r="K13" s="249">
        <v>5</v>
      </c>
      <c r="L13" s="249">
        <v>3</v>
      </c>
      <c r="M13" s="249">
        <v>3</v>
      </c>
      <c r="N13" s="249">
        <v>1</v>
      </c>
      <c r="O13" s="249">
        <v>2</v>
      </c>
      <c r="P13" s="194">
        <v>1</v>
      </c>
      <c r="Q13" s="194">
        <v>3</v>
      </c>
      <c r="R13" s="194">
        <v>3</v>
      </c>
      <c r="S13" s="194">
        <v>2</v>
      </c>
      <c r="T13" s="194">
        <v>2</v>
      </c>
      <c r="U13" s="194">
        <v>2</v>
      </c>
      <c r="V13" s="194">
        <v>1</v>
      </c>
      <c r="W13" s="184"/>
      <c r="X13" s="249">
        <v>8</v>
      </c>
      <c r="Y13" s="249">
        <v>5</v>
      </c>
      <c r="Z13" s="249">
        <v>2</v>
      </c>
      <c r="AA13" s="194">
        <v>2</v>
      </c>
      <c r="AC13" s="184"/>
      <c r="AD13" s="184"/>
    </row>
    <row r="14" spans="2:30" ht="15" thickBot="1">
      <c r="B14" s="225" t="s">
        <v>144</v>
      </c>
      <c r="C14" s="226"/>
      <c r="D14" s="227">
        <v>3351</v>
      </c>
      <c r="E14" s="227">
        <v>3308</v>
      </c>
      <c r="F14" s="227">
        <v>3365</v>
      </c>
      <c r="G14" s="281">
        <v>3405</v>
      </c>
      <c r="H14" s="227">
        <v>3365</v>
      </c>
      <c r="I14" s="281">
        <v>3475</v>
      </c>
      <c r="J14" s="281">
        <v>3586</v>
      </c>
      <c r="K14" s="281">
        <v>3970</v>
      </c>
      <c r="L14" s="281">
        <v>3911</v>
      </c>
      <c r="M14" s="281">
        <v>3988</v>
      </c>
      <c r="N14" s="281">
        <v>4605</v>
      </c>
      <c r="O14" s="281">
        <v>5029</v>
      </c>
      <c r="P14" s="227">
        <v>5092</v>
      </c>
      <c r="Q14" s="227">
        <v>5200</v>
      </c>
      <c r="R14" s="227">
        <v>5397</v>
      </c>
      <c r="S14" s="227">
        <v>5660</v>
      </c>
      <c r="T14" s="227">
        <v>5704</v>
      </c>
      <c r="U14" s="227">
        <v>5739</v>
      </c>
      <c r="V14" s="227">
        <v>5683</v>
      </c>
      <c r="W14" s="205"/>
      <c r="X14" s="281">
        <v>3405</v>
      </c>
      <c r="Y14" s="281">
        <v>3970</v>
      </c>
      <c r="Z14" s="281">
        <v>5029</v>
      </c>
      <c r="AA14" s="227">
        <v>5660</v>
      </c>
      <c r="AC14" s="184"/>
      <c r="AD14" s="184"/>
    </row>
    <row r="15" spans="2:30">
      <c r="B15" s="221" t="s">
        <v>145</v>
      </c>
      <c r="C15" s="82"/>
      <c r="D15" s="195"/>
      <c r="E15" s="195"/>
      <c r="F15" s="195"/>
      <c r="G15" s="81"/>
      <c r="H15" s="195"/>
      <c r="I15" s="81"/>
      <c r="J15" s="81"/>
      <c r="K15" s="81"/>
      <c r="L15" s="81"/>
      <c r="M15" s="81"/>
      <c r="N15" s="81"/>
      <c r="O15" s="81"/>
      <c r="P15" s="195"/>
      <c r="Q15" s="195"/>
      <c r="R15" s="195"/>
      <c r="S15" s="195"/>
      <c r="T15" s="195"/>
      <c r="U15" s="195"/>
      <c r="V15" s="195"/>
      <c r="W15" s="205"/>
      <c r="X15" s="81"/>
      <c r="Y15" s="81"/>
      <c r="Z15" s="81"/>
      <c r="AA15" s="195"/>
      <c r="AC15" s="184"/>
      <c r="AD15" s="184"/>
    </row>
    <row r="16" spans="2:30">
      <c r="B16" s="222"/>
      <c r="C16" s="92" t="s">
        <v>105</v>
      </c>
      <c r="D16" s="194">
        <v>170</v>
      </c>
      <c r="E16" s="194">
        <v>163</v>
      </c>
      <c r="F16" s="194">
        <v>185</v>
      </c>
      <c r="G16" s="249">
        <v>175</v>
      </c>
      <c r="H16" s="194">
        <v>180</v>
      </c>
      <c r="I16" s="249">
        <v>147</v>
      </c>
      <c r="J16" s="249">
        <v>169</v>
      </c>
      <c r="K16" s="249">
        <v>153</v>
      </c>
      <c r="L16" s="249">
        <v>190</v>
      </c>
      <c r="M16" s="249">
        <v>188</v>
      </c>
      <c r="N16" s="249">
        <v>203</v>
      </c>
      <c r="O16" s="249">
        <v>206</v>
      </c>
      <c r="P16" s="194">
        <v>217</v>
      </c>
      <c r="Q16" s="194">
        <v>225</v>
      </c>
      <c r="R16" s="194">
        <v>224</v>
      </c>
      <c r="S16" s="194">
        <v>223</v>
      </c>
      <c r="T16" s="194">
        <v>244</v>
      </c>
      <c r="U16" s="194">
        <v>227</v>
      </c>
      <c r="V16" s="194">
        <v>271</v>
      </c>
      <c r="W16" s="184"/>
      <c r="X16" s="249">
        <v>175</v>
      </c>
      <c r="Y16" s="249">
        <v>153</v>
      </c>
      <c r="Z16" s="249">
        <v>206</v>
      </c>
      <c r="AA16" s="194">
        <v>223</v>
      </c>
      <c r="AC16" s="184"/>
      <c r="AD16" s="184"/>
    </row>
    <row r="17" spans="2:30">
      <c r="B17" s="223"/>
      <c r="C17" s="200" t="s">
        <v>146</v>
      </c>
      <c r="D17" s="194">
        <v>108</v>
      </c>
      <c r="E17" s="194">
        <v>124</v>
      </c>
      <c r="F17" s="194">
        <v>134</v>
      </c>
      <c r="G17" s="249">
        <v>103</v>
      </c>
      <c r="H17" s="194">
        <v>106</v>
      </c>
      <c r="I17" s="249">
        <v>118</v>
      </c>
      <c r="J17" s="249">
        <v>112</v>
      </c>
      <c r="K17" s="249">
        <v>115</v>
      </c>
      <c r="L17" s="249">
        <v>115</v>
      </c>
      <c r="M17" s="249">
        <v>145</v>
      </c>
      <c r="N17" s="249">
        <v>119</v>
      </c>
      <c r="O17" s="249">
        <v>154</v>
      </c>
      <c r="P17" s="194">
        <v>136</v>
      </c>
      <c r="Q17" s="194">
        <v>158</v>
      </c>
      <c r="R17" s="194">
        <v>174</v>
      </c>
      <c r="S17" s="194">
        <v>186</v>
      </c>
      <c r="T17" s="194">
        <v>136</v>
      </c>
      <c r="U17" s="194">
        <v>203</v>
      </c>
      <c r="V17" s="194">
        <v>200</v>
      </c>
      <c r="W17" s="184"/>
      <c r="X17" s="249">
        <v>103</v>
      </c>
      <c r="Y17" s="249">
        <v>115</v>
      </c>
      <c r="Z17" s="249">
        <v>154</v>
      </c>
      <c r="AA17" s="194">
        <v>186</v>
      </c>
      <c r="AC17" s="184"/>
      <c r="AD17" s="184"/>
    </row>
    <row r="18" spans="2:30">
      <c r="B18" s="222"/>
      <c r="C18" s="92" t="s">
        <v>107</v>
      </c>
      <c r="D18" s="194">
        <v>1193</v>
      </c>
      <c r="E18" s="194">
        <v>1413</v>
      </c>
      <c r="F18" s="194">
        <v>1779</v>
      </c>
      <c r="G18" s="249">
        <v>960</v>
      </c>
      <c r="H18" s="194">
        <v>849</v>
      </c>
      <c r="I18" s="249">
        <v>845</v>
      </c>
      <c r="J18" s="249">
        <v>1070</v>
      </c>
      <c r="K18" s="249">
        <v>929</v>
      </c>
      <c r="L18" s="249">
        <v>786</v>
      </c>
      <c r="M18" s="249">
        <v>808</v>
      </c>
      <c r="N18" s="249">
        <v>932</v>
      </c>
      <c r="O18" s="249">
        <v>987</v>
      </c>
      <c r="P18" s="194">
        <v>1107</v>
      </c>
      <c r="Q18" s="194">
        <v>1172</v>
      </c>
      <c r="R18" s="194">
        <v>1385</v>
      </c>
      <c r="S18" s="194">
        <v>1361</v>
      </c>
      <c r="T18" s="194">
        <v>1533</v>
      </c>
      <c r="U18" s="194">
        <v>1419</v>
      </c>
      <c r="V18" s="194">
        <v>1289</v>
      </c>
      <c r="W18" s="184"/>
      <c r="X18" s="249">
        <v>960</v>
      </c>
      <c r="Y18" s="249">
        <v>929</v>
      </c>
      <c r="Z18" s="249">
        <v>987</v>
      </c>
      <c r="AA18" s="194">
        <v>1361</v>
      </c>
      <c r="AC18" s="184"/>
      <c r="AD18" s="184"/>
    </row>
    <row r="19" spans="2:30" ht="15" thickBot="1">
      <c r="B19" s="222"/>
      <c r="C19" s="200" t="s">
        <v>120</v>
      </c>
      <c r="D19" s="194">
        <v>302</v>
      </c>
      <c r="E19" s="194">
        <v>419</v>
      </c>
      <c r="F19" s="194">
        <v>125</v>
      </c>
      <c r="G19" s="249">
        <v>453</v>
      </c>
      <c r="H19" s="194">
        <v>983</v>
      </c>
      <c r="I19" s="249">
        <v>639</v>
      </c>
      <c r="J19" s="249">
        <v>383</v>
      </c>
      <c r="K19" s="249">
        <v>326</v>
      </c>
      <c r="L19" s="249">
        <v>463</v>
      </c>
      <c r="M19" s="249">
        <v>316</v>
      </c>
      <c r="N19" s="249">
        <v>551</v>
      </c>
      <c r="O19" s="249">
        <v>354</v>
      </c>
      <c r="P19" s="194">
        <v>246</v>
      </c>
      <c r="Q19" s="194">
        <v>331</v>
      </c>
      <c r="R19" s="194">
        <v>308</v>
      </c>
      <c r="S19" s="194">
        <v>330</v>
      </c>
      <c r="T19" s="194">
        <v>259</v>
      </c>
      <c r="U19" s="194">
        <v>330</v>
      </c>
      <c r="V19" s="194">
        <v>272</v>
      </c>
      <c r="W19" s="184"/>
      <c r="X19" s="249">
        <v>453</v>
      </c>
      <c r="Y19" s="249">
        <v>326</v>
      </c>
      <c r="Z19" s="249">
        <v>354</v>
      </c>
      <c r="AA19" s="194">
        <v>330</v>
      </c>
      <c r="AC19" s="184"/>
      <c r="AD19" s="184"/>
    </row>
    <row r="20" spans="2:30" ht="15" thickBot="1">
      <c r="B20" s="225" t="s">
        <v>147</v>
      </c>
      <c r="C20" s="226"/>
      <c r="D20" s="227">
        <v>1773</v>
      </c>
      <c r="E20" s="227">
        <v>2119</v>
      </c>
      <c r="F20" s="227">
        <v>2223</v>
      </c>
      <c r="G20" s="281">
        <v>1691</v>
      </c>
      <c r="H20" s="227">
        <v>2118</v>
      </c>
      <c r="I20" s="281">
        <v>1749</v>
      </c>
      <c r="J20" s="281">
        <v>1734</v>
      </c>
      <c r="K20" s="281">
        <v>1523</v>
      </c>
      <c r="L20" s="281">
        <v>1554</v>
      </c>
      <c r="M20" s="281">
        <v>1457</v>
      </c>
      <c r="N20" s="281">
        <v>1805</v>
      </c>
      <c r="O20" s="281">
        <v>1701</v>
      </c>
      <c r="P20" s="227">
        <v>1706</v>
      </c>
      <c r="Q20" s="227">
        <v>1886</v>
      </c>
      <c r="R20" s="227">
        <v>2091</v>
      </c>
      <c r="S20" s="227">
        <v>2100</v>
      </c>
      <c r="T20" s="227">
        <v>2172</v>
      </c>
      <c r="U20" s="227">
        <v>2179</v>
      </c>
      <c r="V20" s="227">
        <v>2032</v>
      </c>
      <c r="W20" s="205"/>
      <c r="X20" s="281">
        <v>1691</v>
      </c>
      <c r="Y20" s="281">
        <v>1523</v>
      </c>
      <c r="Z20" s="281">
        <v>1701</v>
      </c>
      <c r="AA20" s="227">
        <v>2100</v>
      </c>
      <c r="AC20" s="184"/>
      <c r="AD20" s="184"/>
    </row>
    <row r="21" spans="2:30" ht="15" thickBot="1">
      <c r="B21" s="222"/>
      <c r="C21" t="s">
        <v>119</v>
      </c>
      <c r="D21" s="195"/>
      <c r="E21" s="195"/>
      <c r="F21" s="195"/>
      <c r="G21" s="81"/>
      <c r="H21" s="195"/>
      <c r="I21" s="81"/>
      <c r="J21" s="81"/>
      <c r="K21" s="81"/>
      <c r="L21" s="81">
        <v>11</v>
      </c>
      <c r="M21" s="81">
        <v>11</v>
      </c>
      <c r="N21" s="81">
        <v>11</v>
      </c>
      <c r="O21" s="81">
        <v>11</v>
      </c>
      <c r="P21" s="195">
        <v>11</v>
      </c>
      <c r="Q21" s="195">
        <v>11</v>
      </c>
      <c r="R21" s="195">
        <v>11</v>
      </c>
      <c r="S21" s="195">
        <v>6</v>
      </c>
      <c r="T21" s="195">
        <v>6</v>
      </c>
      <c r="U21" s="195">
        <v>0</v>
      </c>
      <c r="V21" s="195">
        <v>0</v>
      </c>
      <c r="W21" s="205"/>
      <c r="X21" s="81"/>
      <c r="Y21" s="81"/>
      <c r="Z21" s="81">
        <v>11</v>
      </c>
      <c r="AA21" s="195">
        <v>6</v>
      </c>
      <c r="AC21" s="184"/>
      <c r="AD21" s="184"/>
    </row>
    <row r="22" spans="2:30" ht="15" thickBot="1">
      <c r="B22" s="225" t="s">
        <v>148</v>
      </c>
      <c r="C22" s="228"/>
      <c r="D22" s="227">
        <v>5124</v>
      </c>
      <c r="E22" s="227">
        <v>5427</v>
      </c>
      <c r="F22" s="227">
        <v>5588</v>
      </c>
      <c r="G22" s="281">
        <v>5096</v>
      </c>
      <c r="H22" s="227">
        <v>5483</v>
      </c>
      <c r="I22" s="281">
        <v>5224</v>
      </c>
      <c r="J22" s="281">
        <v>5320</v>
      </c>
      <c r="K22" s="281">
        <v>5493</v>
      </c>
      <c r="L22" s="281">
        <v>5476</v>
      </c>
      <c r="M22" s="281">
        <v>5456</v>
      </c>
      <c r="N22" s="281">
        <v>6421</v>
      </c>
      <c r="O22" s="281">
        <v>6741</v>
      </c>
      <c r="P22" s="227">
        <v>6809</v>
      </c>
      <c r="Q22" s="227">
        <v>7097</v>
      </c>
      <c r="R22" s="227">
        <v>7499</v>
      </c>
      <c r="S22" s="227">
        <v>7766</v>
      </c>
      <c r="T22" s="227">
        <v>7882</v>
      </c>
      <c r="U22" s="227">
        <v>7918</v>
      </c>
      <c r="V22" s="227">
        <v>7715</v>
      </c>
      <c r="W22" s="205"/>
      <c r="X22" s="281">
        <v>5096</v>
      </c>
      <c r="Y22" s="281">
        <v>5493</v>
      </c>
      <c r="Z22" s="281">
        <v>6741</v>
      </c>
      <c r="AA22" s="227">
        <v>7766</v>
      </c>
      <c r="AC22" s="184"/>
      <c r="AD22" s="184"/>
    </row>
    <row r="23" spans="2:30">
      <c r="B23" s="53"/>
      <c r="D23" s="195"/>
      <c r="E23" s="195"/>
      <c r="F23" s="195"/>
      <c r="G23" s="81"/>
      <c r="H23" s="195"/>
      <c r="I23" s="81"/>
      <c r="J23" s="81"/>
      <c r="K23" s="81"/>
      <c r="L23" s="81"/>
      <c r="M23" s="81"/>
      <c r="N23" s="81"/>
      <c r="O23" s="81"/>
      <c r="P23" s="195"/>
      <c r="Q23" s="195"/>
      <c r="R23" s="195"/>
      <c r="S23" s="195"/>
      <c r="T23" s="195"/>
      <c r="U23" s="195"/>
      <c r="V23" s="195"/>
      <c r="W23" s="205"/>
      <c r="X23" s="81"/>
      <c r="Y23" s="81"/>
      <c r="Z23" s="81"/>
      <c r="AA23" s="195"/>
      <c r="AC23" s="184"/>
      <c r="AD23" s="184"/>
    </row>
    <row r="24" spans="2:30">
      <c r="B24" s="221" t="s">
        <v>149</v>
      </c>
      <c r="D24" s="195"/>
      <c r="E24" s="195"/>
      <c r="F24" s="195"/>
      <c r="G24" s="81"/>
      <c r="H24" s="195"/>
      <c r="I24" s="81"/>
      <c r="J24" s="81"/>
      <c r="K24" s="81"/>
      <c r="L24" s="81"/>
      <c r="M24" s="81"/>
      <c r="N24" s="81"/>
      <c r="O24" s="81"/>
      <c r="P24" s="195"/>
      <c r="Q24" s="195"/>
      <c r="R24" s="195"/>
      <c r="S24" s="195"/>
      <c r="T24" s="195"/>
      <c r="U24" s="195"/>
      <c r="V24" s="195"/>
      <c r="W24" s="205"/>
      <c r="X24" s="81"/>
      <c r="Y24" s="81"/>
      <c r="Z24" s="81"/>
      <c r="AA24" s="195"/>
      <c r="AC24" s="184"/>
      <c r="AD24" s="184"/>
    </row>
    <row r="25" spans="2:30">
      <c r="B25" s="222"/>
      <c r="C25" t="s">
        <v>125</v>
      </c>
      <c r="D25" s="194">
        <v>109</v>
      </c>
      <c r="E25" s="194">
        <v>109</v>
      </c>
      <c r="F25" s="194">
        <v>436</v>
      </c>
      <c r="G25" s="249">
        <v>436</v>
      </c>
      <c r="H25" s="194">
        <v>436</v>
      </c>
      <c r="I25" s="249">
        <v>436</v>
      </c>
      <c r="J25" s="249">
        <v>436</v>
      </c>
      <c r="K25" s="249">
        <v>436</v>
      </c>
      <c r="L25" s="249">
        <v>436</v>
      </c>
      <c r="M25" s="249">
        <v>436</v>
      </c>
      <c r="N25" s="249">
        <v>436</v>
      </c>
      <c r="O25" s="249">
        <v>436</v>
      </c>
      <c r="P25" s="194">
        <v>436</v>
      </c>
      <c r="Q25" s="194">
        <v>436</v>
      </c>
      <c r="R25" s="194">
        <v>436</v>
      </c>
      <c r="S25" s="194">
        <v>436</v>
      </c>
      <c r="T25" s="194">
        <v>436</v>
      </c>
      <c r="U25" s="194">
        <v>436</v>
      </c>
      <c r="V25" s="194">
        <v>436</v>
      </c>
      <c r="W25" s="184"/>
      <c r="X25" s="249">
        <v>436</v>
      </c>
      <c r="Y25" s="249">
        <v>436</v>
      </c>
      <c r="Z25" s="249">
        <v>436</v>
      </c>
      <c r="AA25" s="194">
        <v>436</v>
      </c>
      <c r="AC25" s="184"/>
      <c r="AD25" s="184"/>
    </row>
    <row r="26" spans="2:30">
      <c r="B26" s="222"/>
      <c r="C26" t="s">
        <v>298</v>
      </c>
      <c r="D26" s="194"/>
      <c r="E26" s="194"/>
      <c r="F26" s="194"/>
      <c r="G26" s="249"/>
      <c r="H26" s="194"/>
      <c r="I26" s="249"/>
      <c r="J26" s="249"/>
      <c r="K26" s="249"/>
      <c r="L26" s="249"/>
      <c r="M26" s="249"/>
      <c r="N26" s="249"/>
      <c r="O26" s="249"/>
      <c r="P26" s="194"/>
      <c r="Q26" s="194">
        <v>0</v>
      </c>
      <c r="R26" s="194">
        <v>-4</v>
      </c>
      <c r="S26" s="194">
        <v>-6</v>
      </c>
      <c r="T26" s="194">
        <v>-10</v>
      </c>
      <c r="U26" s="194">
        <v>-5</v>
      </c>
      <c r="V26" s="194">
        <v>-16</v>
      </c>
      <c r="W26" s="284"/>
      <c r="X26" s="249"/>
      <c r="Y26" s="249"/>
      <c r="Z26" s="249"/>
      <c r="AA26" s="194">
        <v>-6</v>
      </c>
      <c r="AC26" s="184"/>
      <c r="AD26" s="184"/>
    </row>
    <row r="27" spans="2:30">
      <c r="B27" s="222"/>
      <c r="C27" t="s">
        <v>300</v>
      </c>
      <c r="D27" s="194"/>
      <c r="E27" s="194"/>
      <c r="F27" s="194"/>
      <c r="G27" s="249"/>
      <c r="H27" s="194"/>
      <c r="I27" s="249"/>
      <c r="J27" s="249"/>
      <c r="K27" s="249"/>
      <c r="L27" s="249"/>
      <c r="M27" s="249"/>
      <c r="N27" s="249"/>
      <c r="O27" s="249"/>
      <c r="P27" s="194"/>
      <c r="Q27" s="194">
        <v>0</v>
      </c>
      <c r="R27" s="194">
        <v>0</v>
      </c>
      <c r="S27" s="194">
        <v>1</v>
      </c>
      <c r="T27" s="194">
        <v>0</v>
      </c>
      <c r="U27" s="194">
        <v>1</v>
      </c>
      <c r="V27" s="194">
        <v>1</v>
      </c>
      <c r="W27" s="184"/>
      <c r="X27" s="249"/>
      <c r="Y27" s="249"/>
      <c r="Z27" s="249"/>
      <c r="AA27" s="194">
        <v>1</v>
      </c>
      <c r="AC27" s="184"/>
      <c r="AD27" s="184"/>
    </row>
    <row r="28" spans="2:30">
      <c r="B28" s="222"/>
      <c r="C28" t="s">
        <v>150</v>
      </c>
      <c r="D28" s="194">
        <v>0</v>
      </c>
      <c r="E28" s="194">
        <v>0</v>
      </c>
      <c r="F28" s="194">
        <v>0</v>
      </c>
      <c r="G28" s="249">
        <v>60</v>
      </c>
      <c r="H28" s="194">
        <v>60</v>
      </c>
      <c r="I28" s="249">
        <v>60</v>
      </c>
      <c r="J28" s="249">
        <v>60</v>
      </c>
      <c r="K28" s="249">
        <v>140</v>
      </c>
      <c r="L28" s="249">
        <v>140</v>
      </c>
      <c r="M28" s="249">
        <v>140</v>
      </c>
      <c r="N28" s="249">
        <v>141</v>
      </c>
      <c r="O28" s="249">
        <v>218</v>
      </c>
      <c r="P28" s="194">
        <v>218</v>
      </c>
      <c r="Q28" s="194">
        <v>218</v>
      </c>
      <c r="R28" s="194">
        <v>218</v>
      </c>
      <c r="S28" s="194">
        <v>218</v>
      </c>
      <c r="T28" s="194">
        <v>218</v>
      </c>
      <c r="U28" s="194">
        <v>218</v>
      </c>
      <c r="V28" s="194">
        <v>218</v>
      </c>
      <c r="W28" s="184"/>
      <c r="X28" s="249">
        <v>60</v>
      </c>
      <c r="Y28" s="249">
        <v>140</v>
      </c>
      <c r="Z28" s="249">
        <v>218</v>
      </c>
      <c r="AA28" s="194">
        <v>218</v>
      </c>
      <c r="AC28" s="184"/>
      <c r="AD28" s="184"/>
    </row>
    <row r="29" spans="2:30" ht="15" thickBot="1">
      <c r="B29" s="223"/>
      <c r="C29" t="s">
        <v>126</v>
      </c>
      <c r="D29" s="194">
        <v>2553</v>
      </c>
      <c r="E29" s="194">
        <v>2724</v>
      </c>
      <c r="F29" s="194">
        <v>2216</v>
      </c>
      <c r="G29" s="249">
        <v>2299</v>
      </c>
      <c r="H29" s="194">
        <v>2474</v>
      </c>
      <c r="I29" s="249">
        <v>2354</v>
      </c>
      <c r="J29" s="249">
        <v>2201</v>
      </c>
      <c r="K29" s="249">
        <v>2355</v>
      </c>
      <c r="L29" s="249">
        <v>2574</v>
      </c>
      <c r="M29" s="249">
        <v>2460</v>
      </c>
      <c r="N29" s="249">
        <v>2717</v>
      </c>
      <c r="O29" s="249">
        <v>2611</v>
      </c>
      <c r="P29" s="194">
        <v>2527</v>
      </c>
      <c r="Q29" s="194">
        <v>2822</v>
      </c>
      <c r="R29" s="194">
        <v>2762</v>
      </c>
      <c r="S29" s="194">
        <v>3161</v>
      </c>
      <c r="T29" s="194">
        <v>3108</v>
      </c>
      <c r="U29" s="194">
        <v>3242</v>
      </c>
      <c r="V29" s="194">
        <v>3394</v>
      </c>
      <c r="W29" s="184"/>
      <c r="X29" s="249">
        <v>2299</v>
      </c>
      <c r="Y29" s="249">
        <v>2355</v>
      </c>
      <c r="Z29" s="249">
        <v>2611</v>
      </c>
      <c r="AA29" s="194">
        <v>3161</v>
      </c>
      <c r="AC29" s="184"/>
      <c r="AD29" s="184"/>
    </row>
    <row r="30" spans="2:30" ht="15" thickBot="1">
      <c r="B30" s="225" t="s">
        <v>92</v>
      </c>
      <c r="C30" s="228"/>
      <c r="D30" s="227">
        <v>2662</v>
      </c>
      <c r="E30" s="227">
        <v>2833</v>
      </c>
      <c r="F30" s="227">
        <v>2652</v>
      </c>
      <c r="G30" s="281">
        <v>2795</v>
      </c>
      <c r="H30" s="227">
        <v>2970</v>
      </c>
      <c r="I30" s="281">
        <v>2850</v>
      </c>
      <c r="J30" s="281">
        <v>2697</v>
      </c>
      <c r="K30" s="281">
        <v>2931</v>
      </c>
      <c r="L30" s="281">
        <v>3150</v>
      </c>
      <c r="M30" s="281">
        <v>3036</v>
      </c>
      <c r="N30" s="281">
        <v>3294</v>
      </c>
      <c r="O30" s="281">
        <v>3265</v>
      </c>
      <c r="P30" s="227">
        <v>3181</v>
      </c>
      <c r="Q30" s="227">
        <v>3476</v>
      </c>
      <c r="R30" s="227">
        <v>3412</v>
      </c>
      <c r="S30" s="227">
        <v>3810</v>
      </c>
      <c r="T30" s="227">
        <v>3752</v>
      </c>
      <c r="U30" s="227">
        <v>3892</v>
      </c>
      <c r="V30" s="227">
        <v>4033</v>
      </c>
      <c r="W30" s="205"/>
      <c r="X30" s="281">
        <v>2795</v>
      </c>
      <c r="Y30" s="281">
        <v>2931</v>
      </c>
      <c r="Z30" s="281">
        <v>3265</v>
      </c>
      <c r="AA30" s="227">
        <v>3810</v>
      </c>
      <c r="AC30" s="184"/>
      <c r="AD30" s="184"/>
    </row>
    <row r="31" spans="2:30">
      <c r="B31" s="53"/>
      <c r="D31" s="195"/>
      <c r="E31" s="195"/>
      <c r="F31" s="195"/>
      <c r="G31" s="81"/>
      <c r="H31" s="195"/>
      <c r="I31" s="81"/>
      <c r="J31" s="81"/>
      <c r="K31" s="81"/>
      <c r="L31" s="81"/>
      <c r="M31" s="81"/>
      <c r="N31" s="81"/>
      <c r="O31" s="81"/>
      <c r="P31" s="195"/>
      <c r="Q31" s="195"/>
      <c r="R31" s="195"/>
      <c r="S31" s="195"/>
      <c r="T31" s="195"/>
      <c r="U31" s="195"/>
      <c r="V31" s="195"/>
      <c r="W31" s="205"/>
      <c r="X31" s="81"/>
      <c r="Y31" s="81"/>
      <c r="Z31" s="81"/>
      <c r="AA31" s="195"/>
      <c r="AC31" s="184"/>
      <c r="AD31" s="184"/>
    </row>
    <row r="32" spans="2:30">
      <c r="B32" s="221" t="s">
        <v>122</v>
      </c>
      <c r="D32" s="195"/>
      <c r="E32" s="195"/>
      <c r="F32" s="195"/>
      <c r="G32" s="81"/>
      <c r="H32" s="195"/>
      <c r="I32" s="81"/>
      <c r="J32" s="81"/>
      <c r="K32" s="81"/>
      <c r="L32" s="81"/>
      <c r="M32" s="81"/>
      <c r="N32" s="81"/>
      <c r="O32" s="81"/>
      <c r="P32" s="195"/>
      <c r="Q32" s="195"/>
      <c r="R32" s="195"/>
      <c r="S32" s="195"/>
      <c r="T32" s="195"/>
      <c r="U32" s="195"/>
      <c r="V32" s="195"/>
      <c r="W32" s="205"/>
      <c r="X32" s="81"/>
      <c r="Y32" s="81"/>
      <c r="Z32" s="81"/>
      <c r="AA32" s="195"/>
      <c r="AC32" s="184"/>
      <c r="AD32" s="184"/>
    </row>
    <row r="33" spans="2:30">
      <c r="B33" s="222"/>
      <c r="C33" t="s">
        <v>151</v>
      </c>
      <c r="D33" s="194">
        <v>1500</v>
      </c>
      <c r="E33" s="194">
        <v>1500</v>
      </c>
      <c r="F33" s="194">
        <v>1500</v>
      </c>
      <c r="G33" s="249">
        <v>1500</v>
      </c>
      <c r="H33" s="194">
        <v>1500</v>
      </c>
      <c r="I33" s="249">
        <v>1500</v>
      </c>
      <c r="J33" s="249">
        <v>1500</v>
      </c>
      <c r="K33" s="249">
        <v>0</v>
      </c>
      <c r="L33" s="249">
        <v>0</v>
      </c>
      <c r="M33" s="249"/>
      <c r="N33" s="249">
        <v>498</v>
      </c>
      <c r="O33" s="249">
        <v>1992</v>
      </c>
      <c r="P33" s="194">
        <v>2157</v>
      </c>
      <c r="Q33" s="194">
        <v>1994</v>
      </c>
      <c r="R33" s="194">
        <v>1995</v>
      </c>
      <c r="S33" s="194">
        <v>1495</v>
      </c>
      <c r="T33" s="194">
        <v>1496</v>
      </c>
      <c r="U33" s="194">
        <v>1498</v>
      </c>
      <c r="V33" s="194">
        <v>1499</v>
      </c>
      <c r="W33" s="184"/>
      <c r="X33" s="249">
        <v>1500</v>
      </c>
      <c r="Y33" s="249">
        <v>0</v>
      </c>
      <c r="Z33" s="249">
        <v>1992</v>
      </c>
      <c r="AA33" s="194">
        <v>1495</v>
      </c>
      <c r="AC33" s="184"/>
      <c r="AD33" s="184"/>
    </row>
    <row r="34" spans="2:30">
      <c r="B34" s="222"/>
      <c r="C34" t="s">
        <v>279</v>
      </c>
      <c r="D34" s="194"/>
      <c r="E34" s="194"/>
      <c r="F34" s="194"/>
      <c r="G34" s="249"/>
      <c r="H34" s="194"/>
      <c r="I34" s="249"/>
      <c r="J34" s="249"/>
      <c r="K34" s="249"/>
      <c r="L34" s="249"/>
      <c r="M34" s="249"/>
      <c r="N34" s="249"/>
      <c r="O34" s="249"/>
      <c r="P34" s="194">
        <v>0</v>
      </c>
      <c r="Q34" s="194">
        <v>0</v>
      </c>
      <c r="R34" s="194"/>
      <c r="S34" s="194"/>
      <c r="T34" s="194">
        <v>0</v>
      </c>
      <c r="U34" s="194">
        <v>0</v>
      </c>
      <c r="V34" s="194"/>
      <c r="W34" s="184"/>
      <c r="X34" s="249"/>
      <c r="Y34" s="249"/>
      <c r="Z34" s="249"/>
      <c r="AA34" s="194"/>
      <c r="AC34" s="184"/>
      <c r="AD34" s="184"/>
    </row>
    <row r="35" spans="2:30">
      <c r="B35" s="222"/>
      <c r="C35" t="s">
        <v>152</v>
      </c>
      <c r="D35" s="194">
        <v>0</v>
      </c>
      <c r="E35" s="194">
        <v>0</v>
      </c>
      <c r="F35" s="194">
        <v>0</v>
      </c>
      <c r="G35" s="249">
        <v>0</v>
      </c>
      <c r="H35" s="194">
        <v>6</v>
      </c>
      <c r="I35" s="249">
        <v>8</v>
      </c>
      <c r="J35" s="249">
        <v>20</v>
      </c>
      <c r="K35" s="249">
        <v>28</v>
      </c>
      <c r="L35" s="249">
        <v>23</v>
      </c>
      <c r="M35" s="249">
        <v>21</v>
      </c>
      <c r="N35" s="249">
        <v>31</v>
      </c>
      <c r="O35" s="249">
        <v>81</v>
      </c>
      <c r="P35" s="194">
        <v>81</v>
      </c>
      <c r="Q35" s="194">
        <v>72</v>
      </c>
      <c r="R35" s="194">
        <v>78</v>
      </c>
      <c r="S35" s="194">
        <v>65</v>
      </c>
      <c r="T35" s="194">
        <v>53</v>
      </c>
      <c r="U35" s="194">
        <v>85</v>
      </c>
      <c r="V35" s="194">
        <v>102</v>
      </c>
      <c r="W35" s="184"/>
      <c r="X35" s="249">
        <v>0</v>
      </c>
      <c r="Y35" s="249">
        <v>28</v>
      </c>
      <c r="Z35" s="249">
        <v>81</v>
      </c>
      <c r="AA35" s="194">
        <v>65</v>
      </c>
      <c r="AC35" s="184"/>
      <c r="AD35" s="184"/>
    </row>
    <row r="36" spans="2:30">
      <c r="B36" s="223"/>
      <c r="C36" t="s">
        <v>153</v>
      </c>
      <c r="D36" s="194">
        <v>16</v>
      </c>
      <c r="E36" s="194">
        <v>15</v>
      </c>
      <c r="F36" s="194">
        <v>14</v>
      </c>
      <c r="G36" s="249">
        <v>19</v>
      </c>
      <c r="H36" s="194">
        <v>11</v>
      </c>
      <c r="I36" s="249">
        <v>12</v>
      </c>
      <c r="J36" s="249">
        <v>11</v>
      </c>
      <c r="K36" s="249">
        <v>21</v>
      </c>
      <c r="L36" s="249">
        <v>6</v>
      </c>
      <c r="M36" s="249">
        <v>7</v>
      </c>
      <c r="N36" s="249">
        <v>179</v>
      </c>
      <c r="O36" s="249">
        <v>152</v>
      </c>
      <c r="P36" s="194">
        <v>89</v>
      </c>
      <c r="Q36" s="194">
        <v>0</v>
      </c>
      <c r="R36" s="194"/>
      <c r="S36" s="194">
        <v>12</v>
      </c>
      <c r="T36" s="194">
        <v>9</v>
      </c>
      <c r="U36" s="194">
        <v>13</v>
      </c>
      <c r="V36" s="194">
        <v>10</v>
      </c>
      <c r="W36" s="184"/>
      <c r="X36" s="249">
        <v>19</v>
      </c>
      <c r="Y36" s="249">
        <v>21</v>
      </c>
      <c r="Z36" s="249">
        <v>152</v>
      </c>
      <c r="AA36" s="194">
        <v>12</v>
      </c>
      <c r="AC36" s="184"/>
      <c r="AD36" s="184"/>
    </row>
    <row r="37" spans="2:30" ht="15" thickBot="1">
      <c r="B37" s="222"/>
      <c r="C37" t="s">
        <v>154</v>
      </c>
      <c r="D37" s="194">
        <v>92</v>
      </c>
      <c r="E37" s="194">
        <v>111</v>
      </c>
      <c r="F37" s="194">
        <v>112</v>
      </c>
      <c r="G37" s="249">
        <v>113</v>
      </c>
      <c r="H37" s="194">
        <v>118</v>
      </c>
      <c r="I37" s="249">
        <v>107</v>
      </c>
      <c r="J37" s="249">
        <v>108</v>
      </c>
      <c r="K37" s="249">
        <v>111</v>
      </c>
      <c r="L37" s="249">
        <v>114</v>
      </c>
      <c r="M37" s="249">
        <v>116</v>
      </c>
      <c r="N37" s="249">
        <v>100</v>
      </c>
      <c r="O37" s="249">
        <v>106</v>
      </c>
      <c r="P37" s="194">
        <v>111</v>
      </c>
      <c r="Q37" s="194">
        <v>115</v>
      </c>
      <c r="R37" s="194">
        <v>117</v>
      </c>
      <c r="S37" s="194">
        <v>123</v>
      </c>
      <c r="T37" s="194">
        <v>126</v>
      </c>
      <c r="U37" s="194">
        <v>132</v>
      </c>
      <c r="V37" s="194">
        <v>134</v>
      </c>
      <c r="W37" s="184"/>
      <c r="X37" s="249">
        <v>113</v>
      </c>
      <c r="Y37" s="249">
        <v>111</v>
      </c>
      <c r="Z37" s="249">
        <v>106</v>
      </c>
      <c r="AA37" s="194">
        <v>123</v>
      </c>
      <c r="AC37" s="184"/>
      <c r="AD37" s="184"/>
    </row>
    <row r="38" spans="2:30" ht="15" thickBot="1">
      <c r="B38" s="225" t="s">
        <v>155</v>
      </c>
      <c r="C38" s="228"/>
      <c r="D38" s="227">
        <v>1608</v>
      </c>
      <c r="E38" s="227">
        <v>1626</v>
      </c>
      <c r="F38" s="227">
        <v>1626</v>
      </c>
      <c r="G38" s="281">
        <v>1632</v>
      </c>
      <c r="H38" s="281">
        <v>1635</v>
      </c>
      <c r="I38" s="281">
        <v>1627</v>
      </c>
      <c r="J38" s="281">
        <v>1639</v>
      </c>
      <c r="K38" s="281">
        <v>160</v>
      </c>
      <c r="L38" s="281">
        <v>143</v>
      </c>
      <c r="M38" s="281">
        <v>144</v>
      </c>
      <c r="N38" s="281">
        <v>808</v>
      </c>
      <c r="O38" s="281">
        <v>2331</v>
      </c>
      <c r="P38" s="227">
        <v>2438</v>
      </c>
      <c r="Q38" s="227">
        <v>2181</v>
      </c>
      <c r="R38" s="227">
        <v>2190</v>
      </c>
      <c r="S38" s="227">
        <v>1695</v>
      </c>
      <c r="T38" s="227">
        <v>1684</v>
      </c>
      <c r="U38" s="227">
        <v>1728</v>
      </c>
      <c r="V38" s="227">
        <v>1745</v>
      </c>
      <c r="W38" s="205"/>
      <c r="X38" s="281">
        <v>1632</v>
      </c>
      <c r="Y38" s="281">
        <v>160</v>
      </c>
      <c r="Z38" s="281">
        <v>2331</v>
      </c>
      <c r="AA38" s="227">
        <v>1695</v>
      </c>
      <c r="AC38" s="184"/>
      <c r="AD38" s="184"/>
    </row>
    <row r="39" spans="2:30">
      <c r="B39" s="221" t="s">
        <v>123</v>
      </c>
      <c r="D39" s="195"/>
      <c r="E39" s="195"/>
      <c r="F39" s="195"/>
      <c r="G39" s="81"/>
      <c r="H39" s="195"/>
      <c r="I39" s="81"/>
      <c r="J39" s="81"/>
      <c r="K39" s="81"/>
      <c r="L39" s="81"/>
      <c r="M39" s="81"/>
      <c r="N39" s="81"/>
      <c r="O39" s="81"/>
      <c r="P39" s="195"/>
      <c r="Q39" s="195"/>
      <c r="R39" s="195"/>
      <c r="S39" s="195"/>
      <c r="T39" s="195"/>
      <c r="U39" s="195"/>
      <c r="V39" s="195"/>
      <c r="W39" s="205"/>
      <c r="X39" s="81"/>
      <c r="Y39" s="81"/>
      <c r="Z39" s="81"/>
      <c r="AA39" s="195"/>
      <c r="AC39" s="184"/>
      <c r="AD39" s="184"/>
    </row>
    <row r="40" spans="2:30">
      <c r="B40" s="240"/>
      <c r="C40" t="s">
        <v>151</v>
      </c>
      <c r="D40" s="194">
        <v>0</v>
      </c>
      <c r="E40" s="194">
        <v>0</v>
      </c>
      <c r="F40" s="194">
        <v>0</v>
      </c>
      <c r="G40" s="249">
        <v>0</v>
      </c>
      <c r="H40" s="194">
        <v>0</v>
      </c>
      <c r="I40" s="249">
        <v>0</v>
      </c>
      <c r="J40" s="249">
        <v>0</v>
      </c>
      <c r="K40" s="249">
        <v>1500</v>
      </c>
      <c r="L40" s="249">
        <v>1500</v>
      </c>
      <c r="M40" s="249">
        <v>1500</v>
      </c>
      <c r="N40" s="249">
        <v>1500</v>
      </c>
      <c r="O40" s="249">
        <v>0</v>
      </c>
      <c r="P40" s="194">
        <v>0</v>
      </c>
      <c r="Q40" s="194">
        <v>0</v>
      </c>
      <c r="R40" s="194">
        <v>408</v>
      </c>
      <c r="S40" s="194">
        <v>800</v>
      </c>
      <c r="T40" s="194">
        <v>854</v>
      </c>
      <c r="U40" s="194">
        <v>772</v>
      </c>
      <c r="V40" s="194">
        <v>500</v>
      </c>
      <c r="W40" s="184"/>
      <c r="X40" s="249">
        <v>0</v>
      </c>
      <c r="Y40" s="249">
        <v>1500</v>
      </c>
      <c r="Z40" s="249">
        <v>0</v>
      </c>
      <c r="AA40" s="194">
        <v>800</v>
      </c>
      <c r="AC40" s="184"/>
      <c r="AD40" s="184"/>
    </row>
    <row r="41" spans="2:30">
      <c r="B41" s="222"/>
      <c r="C41" t="s">
        <v>152</v>
      </c>
      <c r="D41" s="194">
        <v>411</v>
      </c>
      <c r="E41" s="194">
        <v>371</v>
      </c>
      <c r="F41" s="194">
        <v>395</v>
      </c>
      <c r="G41" s="249">
        <v>315</v>
      </c>
      <c r="H41" s="249">
        <v>331</v>
      </c>
      <c r="I41" s="249">
        <v>327</v>
      </c>
      <c r="J41" s="249">
        <v>353</v>
      </c>
      <c r="K41" s="249">
        <v>404</v>
      </c>
      <c r="L41" s="249">
        <v>385</v>
      </c>
      <c r="M41" s="249">
        <v>433</v>
      </c>
      <c r="N41" s="249">
        <v>493</v>
      </c>
      <c r="O41" s="249">
        <v>849</v>
      </c>
      <c r="P41" s="194">
        <v>827</v>
      </c>
      <c r="Q41" s="194">
        <v>1008</v>
      </c>
      <c r="R41" s="194">
        <f>1086+14</f>
        <v>1100</v>
      </c>
      <c r="S41" s="194">
        <v>1175</v>
      </c>
      <c r="T41" s="194">
        <v>1205</v>
      </c>
      <c r="U41" s="194">
        <v>1071</v>
      </c>
      <c r="V41" s="194">
        <v>1058</v>
      </c>
      <c r="W41" s="184"/>
      <c r="X41" s="249">
        <v>315</v>
      </c>
      <c r="Y41" s="249">
        <v>404</v>
      </c>
      <c r="Z41" s="249">
        <v>849</v>
      </c>
      <c r="AA41" s="194">
        <v>1175</v>
      </c>
      <c r="AC41" s="184"/>
      <c r="AD41" s="184"/>
    </row>
    <row r="42" spans="2:30">
      <c r="B42" s="222"/>
      <c r="C42" t="s">
        <v>280</v>
      </c>
      <c r="D42" s="194"/>
      <c r="E42" s="194"/>
      <c r="F42" s="194"/>
      <c r="G42" s="249"/>
      <c r="H42" s="249"/>
      <c r="I42" s="249"/>
      <c r="J42" s="249"/>
      <c r="K42" s="249"/>
      <c r="L42" s="249"/>
      <c r="M42" s="249"/>
      <c r="N42" s="249"/>
      <c r="O42" s="249"/>
      <c r="P42" s="194">
        <v>18</v>
      </c>
      <c r="Q42" s="194">
        <v>10</v>
      </c>
      <c r="R42" s="194">
        <v>19</v>
      </c>
      <c r="S42" s="194">
        <v>15</v>
      </c>
      <c r="T42" s="194">
        <v>14</v>
      </c>
      <c r="U42" s="194">
        <v>23</v>
      </c>
      <c r="V42" s="194">
        <v>23</v>
      </c>
      <c r="W42" s="184"/>
      <c r="X42" s="249"/>
      <c r="Y42" s="249"/>
      <c r="Z42" s="249"/>
      <c r="AA42" s="194">
        <v>15</v>
      </c>
      <c r="AC42" s="184"/>
      <c r="AD42" s="184"/>
    </row>
    <row r="43" spans="2:30">
      <c r="B43" s="223"/>
      <c r="C43" t="s">
        <v>153</v>
      </c>
      <c r="D43" s="194">
        <v>24</v>
      </c>
      <c r="E43" s="194">
        <v>22</v>
      </c>
      <c r="F43" s="194">
        <v>22</v>
      </c>
      <c r="G43" s="249">
        <v>20</v>
      </c>
      <c r="H43" s="249">
        <v>28</v>
      </c>
      <c r="I43" s="249">
        <v>15</v>
      </c>
      <c r="J43" s="249">
        <v>18</v>
      </c>
      <c r="K43" s="249">
        <v>19</v>
      </c>
      <c r="L43" s="249">
        <v>34</v>
      </c>
      <c r="M43" s="249">
        <v>26</v>
      </c>
      <c r="N43" s="249">
        <v>19</v>
      </c>
      <c r="O43" s="249">
        <v>37</v>
      </c>
      <c r="P43" s="194">
        <v>71</v>
      </c>
      <c r="Q43" s="194">
        <v>135</v>
      </c>
      <c r="R43" s="194">
        <v>124</v>
      </c>
      <c r="S43" s="194">
        <v>13</v>
      </c>
      <c r="T43" s="194">
        <v>17</v>
      </c>
      <c r="U43" s="194">
        <v>11</v>
      </c>
      <c r="V43" s="194">
        <v>4</v>
      </c>
      <c r="W43" s="184"/>
      <c r="X43" s="249">
        <v>20</v>
      </c>
      <c r="Y43" s="249">
        <v>19</v>
      </c>
      <c r="Z43" s="249">
        <v>37</v>
      </c>
      <c r="AA43" s="194">
        <v>13</v>
      </c>
      <c r="AC43" s="184"/>
      <c r="AD43" s="184"/>
    </row>
    <row r="44" spans="2:30">
      <c r="B44" s="223"/>
      <c r="C44" t="s">
        <v>154</v>
      </c>
      <c r="D44" s="194">
        <v>0</v>
      </c>
      <c r="E44" s="194">
        <v>0</v>
      </c>
      <c r="F44" s="194">
        <v>0</v>
      </c>
      <c r="G44" s="249">
        <v>0</v>
      </c>
      <c r="H44" s="194">
        <v>0</v>
      </c>
      <c r="I44" s="249">
        <v>12</v>
      </c>
      <c r="J44" s="249">
        <v>12</v>
      </c>
      <c r="K44" s="249">
        <v>12</v>
      </c>
      <c r="L44" s="249">
        <v>12</v>
      </c>
      <c r="M44" s="249">
        <v>12</v>
      </c>
      <c r="N44" s="249">
        <v>12</v>
      </c>
      <c r="O44" s="249">
        <v>9</v>
      </c>
      <c r="P44" s="194">
        <v>9</v>
      </c>
      <c r="Q44" s="194">
        <v>9</v>
      </c>
      <c r="R44" s="194">
        <v>10</v>
      </c>
      <c r="S44" s="194">
        <v>7</v>
      </c>
      <c r="T44" s="194">
        <v>7</v>
      </c>
      <c r="U44" s="194">
        <v>7</v>
      </c>
      <c r="V44" s="194">
        <v>7</v>
      </c>
      <c r="W44" s="184"/>
      <c r="X44" s="249">
        <v>0</v>
      </c>
      <c r="Y44" s="249">
        <v>12</v>
      </c>
      <c r="Z44" s="249">
        <v>9</v>
      </c>
      <c r="AA44" s="194">
        <v>7</v>
      </c>
      <c r="AC44" s="184"/>
      <c r="AD44" s="184"/>
    </row>
    <row r="45" spans="2:30" ht="15" thickBot="1">
      <c r="B45" s="222"/>
      <c r="C45" t="s">
        <v>110</v>
      </c>
      <c r="D45" s="194">
        <v>419</v>
      </c>
      <c r="E45" s="194">
        <v>575</v>
      </c>
      <c r="F45" s="194">
        <v>893</v>
      </c>
      <c r="G45" s="249">
        <v>334</v>
      </c>
      <c r="H45" s="194">
        <v>519</v>
      </c>
      <c r="I45" s="249">
        <v>393</v>
      </c>
      <c r="J45" s="249">
        <v>601</v>
      </c>
      <c r="K45" s="249">
        <v>467</v>
      </c>
      <c r="L45" s="249">
        <v>252</v>
      </c>
      <c r="M45" s="249">
        <v>305</v>
      </c>
      <c r="N45" s="249">
        <v>295</v>
      </c>
      <c r="O45" s="249">
        <v>250</v>
      </c>
      <c r="P45" s="194">
        <v>265</v>
      </c>
      <c r="Q45" s="194">
        <v>278</v>
      </c>
      <c r="R45" s="194">
        <v>236</v>
      </c>
      <c r="S45" s="194">
        <v>251</v>
      </c>
      <c r="T45" s="194">
        <v>349</v>
      </c>
      <c r="U45" s="194">
        <v>414</v>
      </c>
      <c r="V45" s="194">
        <v>345</v>
      </c>
      <c r="W45" s="184"/>
      <c r="X45" s="249">
        <v>334</v>
      </c>
      <c r="Y45" s="249">
        <v>467</v>
      </c>
      <c r="Z45" s="249">
        <v>250</v>
      </c>
      <c r="AA45" s="194">
        <v>251</v>
      </c>
      <c r="AC45" s="184"/>
      <c r="AD45" s="184"/>
    </row>
    <row r="46" spans="2:30" ht="15" thickBot="1">
      <c r="B46" s="225" t="s">
        <v>337</v>
      </c>
      <c r="C46" s="228"/>
      <c r="D46" s="227">
        <v>854</v>
      </c>
      <c r="E46" s="227">
        <v>968</v>
      </c>
      <c r="F46" s="227">
        <v>1310</v>
      </c>
      <c r="G46" s="281">
        <v>669</v>
      </c>
      <c r="H46" s="281">
        <v>878</v>
      </c>
      <c r="I46" s="281">
        <v>747</v>
      </c>
      <c r="J46" s="281">
        <v>984</v>
      </c>
      <c r="K46" s="281">
        <v>2402</v>
      </c>
      <c r="L46" s="281">
        <v>2183</v>
      </c>
      <c r="M46" s="281">
        <v>2276</v>
      </c>
      <c r="N46" s="281">
        <v>2319</v>
      </c>
      <c r="O46" s="281">
        <v>1145</v>
      </c>
      <c r="P46" s="227">
        <v>1190</v>
      </c>
      <c r="Q46" s="227">
        <v>1440</v>
      </c>
      <c r="R46" s="227">
        <v>1897</v>
      </c>
      <c r="S46" s="227">
        <v>2261</v>
      </c>
      <c r="T46" s="227">
        <v>2446</v>
      </c>
      <c r="U46" s="227">
        <v>2298</v>
      </c>
      <c r="V46" s="227">
        <v>1937</v>
      </c>
      <c r="W46" s="205"/>
      <c r="X46" s="281">
        <v>669</v>
      </c>
      <c r="Y46" s="281">
        <v>2402</v>
      </c>
      <c r="Z46" s="281">
        <v>1145</v>
      </c>
      <c r="AA46" s="227">
        <v>2261</v>
      </c>
      <c r="AC46" s="184"/>
      <c r="AD46" s="184"/>
    </row>
    <row r="47" spans="2:30" ht="15" thickBot="1">
      <c r="B47" s="229" t="s">
        <v>156</v>
      </c>
      <c r="C47" s="230"/>
      <c r="D47" s="282">
        <v>2462</v>
      </c>
      <c r="E47" s="282">
        <v>2594</v>
      </c>
      <c r="F47" s="282">
        <v>2936</v>
      </c>
      <c r="G47" s="283">
        <v>2301</v>
      </c>
      <c r="H47" s="282">
        <v>2513</v>
      </c>
      <c r="I47" s="283">
        <v>2374</v>
      </c>
      <c r="J47" s="283">
        <v>2623</v>
      </c>
      <c r="K47" s="283">
        <v>2562</v>
      </c>
      <c r="L47" s="283">
        <v>2326</v>
      </c>
      <c r="M47" s="283">
        <v>2420</v>
      </c>
      <c r="N47" s="283">
        <v>3127</v>
      </c>
      <c r="O47" s="283">
        <v>3476</v>
      </c>
      <c r="P47" s="282">
        <v>3628</v>
      </c>
      <c r="Q47" s="282">
        <v>3621</v>
      </c>
      <c r="R47" s="282">
        <v>4087</v>
      </c>
      <c r="S47" s="282">
        <v>3956</v>
      </c>
      <c r="T47" s="282">
        <v>4130</v>
      </c>
      <c r="U47" s="282">
        <v>4026</v>
      </c>
      <c r="V47" s="282">
        <v>3682</v>
      </c>
      <c r="W47" s="205"/>
      <c r="X47" s="283">
        <v>2301</v>
      </c>
      <c r="Y47" s="283">
        <v>2562</v>
      </c>
      <c r="Z47" s="283">
        <v>3476</v>
      </c>
      <c r="AA47" s="282">
        <v>3956</v>
      </c>
      <c r="AC47" s="184"/>
      <c r="AD47" s="184"/>
    </row>
    <row r="48" spans="2:30" ht="15" thickBot="1">
      <c r="B48" s="53"/>
      <c r="D48" s="195"/>
      <c r="E48" s="195"/>
      <c r="F48" s="195"/>
      <c r="G48" s="81"/>
      <c r="H48" s="195"/>
      <c r="I48" s="81"/>
      <c r="J48" s="81"/>
      <c r="K48" s="81"/>
      <c r="L48" s="81"/>
      <c r="M48" s="81"/>
      <c r="N48" s="81"/>
      <c r="O48" s="81"/>
      <c r="P48" s="195">
        <v>0</v>
      </c>
      <c r="Q48" s="195"/>
      <c r="R48" s="195"/>
      <c r="S48" s="195"/>
      <c r="T48" s="195"/>
      <c r="U48" s="195"/>
      <c r="V48" s="195"/>
      <c r="W48" s="205"/>
      <c r="X48" s="81"/>
      <c r="Y48" s="81"/>
      <c r="Z48" s="81"/>
      <c r="AA48" s="195"/>
      <c r="AC48" s="184"/>
      <c r="AD48" s="184"/>
    </row>
    <row r="49" spans="2:30" ht="15" thickBot="1">
      <c r="B49" s="225" t="s">
        <v>157</v>
      </c>
      <c r="C49" s="228"/>
      <c r="D49" s="227">
        <v>5124</v>
      </c>
      <c r="E49" s="227">
        <v>5427</v>
      </c>
      <c r="F49" s="227">
        <v>5588</v>
      </c>
      <c r="G49" s="281">
        <v>5096</v>
      </c>
      <c r="H49" s="227">
        <v>5483</v>
      </c>
      <c r="I49" s="281">
        <v>5224</v>
      </c>
      <c r="J49" s="281">
        <v>5320</v>
      </c>
      <c r="K49" s="281">
        <v>5493</v>
      </c>
      <c r="L49" s="281">
        <v>5476</v>
      </c>
      <c r="M49" s="281">
        <v>5456</v>
      </c>
      <c r="N49" s="281">
        <v>6421</v>
      </c>
      <c r="O49" s="281">
        <v>6741</v>
      </c>
      <c r="P49" s="227">
        <v>6809</v>
      </c>
      <c r="Q49" s="227">
        <v>7097</v>
      </c>
      <c r="R49" s="227">
        <v>7499</v>
      </c>
      <c r="S49" s="227">
        <v>7766</v>
      </c>
      <c r="T49" s="227">
        <v>7882</v>
      </c>
      <c r="U49" s="227">
        <v>7918</v>
      </c>
      <c r="V49" s="227">
        <v>7715</v>
      </c>
      <c r="W49" s="205"/>
      <c r="X49" s="281">
        <v>5096</v>
      </c>
      <c r="Y49" s="281">
        <v>5493</v>
      </c>
      <c r="Z49" s="281">
        <v>6741</v>
      </c>
      <c r="AA49" s="227">
        <v>7766</v>
      </c>
      <c r="AC49" s="184"/>
      <c r="AD49" s="184"/>
    </row>
    <row r="50" spans="2:30">
      <c r="X50" s="284"/>
      <c r="Y50" s="284"/>
      <c r="Z50" s="284"/>
    </row>
  </sheetData>
  <mergeCells count="1">
    <mergeCell ref="B4:C4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FCA9-40C3-45F7-83FC-7343645EB330}">
  <sheetPr>
    <tabColor theme="9" tint="0.59999389629810485"/>
  </sheetPr>
  <dimension ref="B2:AC23"/>
  <sheetViews>
    <sheetView showGridLines="0" zoomScale="80" zoomScaleNormal="8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U2" sqref="U2"/>
    </sheetView>
  </sheetViews>
  <sheetFormatPr defaultRowHeight="14.5"/>
  <cols>
    <col min="1" max="1" width="2.7265625" customWidth="1"/>
    <col min="2" max="2" width="39.1796875" bestFit="1" customWidth="1"/>
    <col min="3" max="14" width="8.7265625" customWidth="1"/>
    <col min="15" max="15" width="9.1796875" customWidth="1"/>
    <col min="17" max="18" width="9.1796875" customWidth="1"/>
    <col min="22" max="22" width="4.54296875" customWidth="1"/>
  </cols>
  <sheetData>
    <row r="2" spans="2:29">
      <c r="B2" s="204" t="s">
        <v>158</v>
      </c>
    </row>
    <row r="3" spans="2:29">
      <c r="C3" s="201"/>
    </row>
    <row r="4" spans="2:29">
      <c r="B4" s="78" t="s">
        <v>332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8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197" t="s">
        <v>329</v>
      </c>
      <c r="U4" s="310" t="s">
        <v>342</v>
      </c>
      <c r="W4" s="196" t="s">
        <v>82</v>
      </c>
      <c r="X4" s="197" t="s">
        <v>83</v>
      </c>
      <c r="Y4" s="198" t="s">
        <v>84</v>
      </c>
      <c r="Z4" s="196" t="s">
        <v>303</v>
      </c>
    </row>
    <row r="5" spans="2:29">
      <c r="B5" s="82" t="s">
        <v>16</v>
      </c>
      <c r="C5" s="195">
        <v>523</v>
      </c>
      <c r="D5" s="195">
        <v>601</v>
      </c>
      <c r="E5" s="195">
        <v>571</v>
      </c>
      <c r="F5" s="195">
        <v>575</v>
      </c>
      <c r="G5" s="195">
        <v>601</v>
      </c>
      <c r="H5" s="81">
        <v>669</v>
      </c>
      <c r="I5" s="81">
        <v>670</v>
      </c>
      <c r="J5" s="81">
        <v>733</v>
      </c>
      <c r="K5" s="81">
        <v>716</v>
      </c>
      <c r="L5" s="81">
        <v>724</v>
      </c>
      <c r="M5" s="81">
        <v>776</v>
      </c>
      <c r="N5" s="81">
        <v>841</v>
      </c>
      <c r="O5" s="195">
        <v>886</v>
      </c>
      <c r="P5" s="195">
        <v>935</v>
      </c>
      <c r="Q5" s="195">
        <v>1026</v>
      </c>
      <c r="R5" s="195">
        <v>1187</v>
      </c>
      <c r="S5" s="195">
        <v>1170</v>
      </c>
      <c r="T5" s="195">
        <v>1197</v>
      </c>
      <c r="U5" s="195">
        <v>1260</v>
      </c>
      <c r="V5" s="205"/>
      <c r="W5" s="81">
        <v>2269</v>
      </c>
      <c r="X5" s="81">
        <v>2673</v>
      </c>
      <c r="Y5" s="81">
        <v>3057</v>
      </c>
      <c r="Z5" s="81">
        <v>4034</v>
      </c>
      <c r="AA5" s="220"/>
      <c r="AC5" s="184"/>
    </row>
    <row r="6" spans="2:29" ht="15" thickBot="1">
      <c r="B6" s="202" t="s">
        <v>159</v>
      </c>
      <c r="C6" s="285">
        <v>-333</v>
      </c>
      <c r="D6" s="285">
        <v>-351</v>
      </c>
      <c r="E6" s="285">
        <v>-332</v>
      </c>
      <c r="F6" s="286">
        <v>-369</v>
      </c>
      <c r="G6" s="285">
        <v>-359</v>
      </c>
      <c r="H6" s="286">
        <v>-397</v>
      </c>
      <c r="I6" s="286">
        <v>-405</v>
      </c>
      <c r="J6" s="286">
        <v>-420</v>
      </c>
      <c r="K6" s="286">
        <v>-416</v>
      </c>
      <c r="L6" s="286">
        <v>-418</v>
      </c>
      <c r="M6" s="286">
        <v>-454</v>
      </c>
      <c r="N6" s="286">
        <v>-456</v>
      </c>
      <c r="O6" s="286">
        <v>-518</v>
      </c>
      <c r="P6" s="286">
        <v>-539</v>
      </c>
      <c r="Q6" s="286">
        <v>-603</v>
      </c>
      <c r="R6" s="286">
        <v>-677</v>
      </c>
      <c r="S6" s="286">
        <v>-723</v>
      </c>
      <c r="T6" s="286">
        <v>-753</v>
      </c>
      <c r="U6" s="286">
        <v>-825</v>
      </c>
      <c r="V6" s="184"/>
      <c r="W6" s="286">
        <v>-1385</v>
      </c>
      <c r="X6" s="286">
        <v>-1730</v>
      </c>
      <c r="Y6" s="286">
        <v>-1849</v>
      </c>
      <c r="Z6" s="286">
        <v>-2337</v>
      </c>
      <c r="AA6" s="220"/>
      <c r="AC6" s="184"/>
    </row>
    <row r="7" spans="2:29" ht="15" thickBot="1">
      <c r="B7" s="83" t="s">
        <v>160</v>
      </c>
      <c r="C7" s="252">
        <v>190</v>
      </c>
      <c r="D7" s="252">
        <v>250</v>
      </c>
      <c r="E7" s="252">
        <v>239</v>
      </c>
      <c r="F7" s="253">
        <v>205</v>
      </c>
      <c r="G7" s="252">
        <v>242</v>
      </c>
      <c r="H7" s="253">
        <v>272</v>
      </c>
      <c r="I7" s="253">
        <v>265</v>
      </c>
      <c r="J7" s="253">
        <v>313</v>
      </c>
      <c r="K7" s="253">
        <v>300</v>
      </c>
      <c r="L7" s="253">
        <v>306</v>
      </c>
      <c r="M7" s="253">
        <v>322</v>
      </c>
      <c r="N7" s="253">
        <v>385</v>
      </c>
      <c r="O7" s="253">
        <v>368</v>
      </c>
      <c r="P7" s="253">
        <v>396</v>
      </c>
      <c r="Q7" s="253">
        <v>423</v>
      </c>
      <c r="R7" s="253">
        <v>510</v>
      </c>
      <c r="S7" s="253">
        <v>447</v>
      </c>
      <c r="T7" s="253">
        <v>444</v>
      </c>
      <c r="U7" s="253">
        <v>435</v>
      </c>
      <c r="V7" s="205"/>
      <c r="W7" s="253">
        <v>884</v>
      </c>
      <c r="X7" s="253">
        <v>943</v>
      </c>
      <c r="Y7" s="253">
        <v>1208</v>
      </c>
      <c r="Z7" s="253">
        <v>1697</v>
      </c>
      <c r="AA7" s="220"/>
      <c r="AC7" s="184"/>
    </row>
    <row r="8" spans="2:29">
      <c r="B8" s="92" t="s">
        <v>161</v>
      </c>
      <c r="C8" s="194">
        <v>-77</v>
      </c>
      <c r="D8" s="249">
        <v>-81</v>
      </c>
      <c r="E8" s="249">
        <v>-57</v>
      </c>
      <c r="F8" s="249">
        <v>-60</v>
      </c>
      <c r="G8" s="249">
        <v>-64</v>
      </c>
      <c r="H8" s="249">
        <v>-64</v>
      </c>
      <c r="I8" s="249">
        <v>-69</v>
      </c>
      <c r="J8" s="249">
        <v>-71</v>
      </c>
      <c r="K8" s="249">
        <v>-71</v>
      </c>
      <c r="L8" s="249">
        <v>-66</v>
      </c>
      <c r="M8" s="249">
        <v>-55</v>
      </c>
      <c r="N8" s="249">
        <v>-40</v>
      </c>
      <c r="O8" s="249">
        <v>-41</v>
      </c>
      <c r="P8" s="249">
        <v>-41</v>
      </c>
      <c r="Q8" s="249">
        <v>-33</v>
      </c>
      <c r="R8" s="249">
        <v>-39</v>
      </c>
      <c r="S8" s="249">
        <v>-49</v>
      </c>
      <c r="T8" s="249">
        <v>-44</v>
      </c>
      <c r="U8" s="249">
        <v>-37</v>
      </c>
      <c r="V8" s="184"/>
      <c r="W8" s="287">
        <v>-274</v>
      </c>
      <c r="X8" s="287">
        <v>-119</v>
      </c>
      <c r="Y8" s="287">
        <f>-126-0.3</f>
        <v>-126.3</v>
      </c>
      <c r="Z8" s="287">
        <v>-154</v>
      </c>
      <c r="AA8" s="220"/>
      <c r="AC8" s="184"/>
    </row>
    <row r="9" spans="2:29">
      <c r="B9" s="92" t="s">
        <v>162</v>
      </c>
      <c r="C9" s="194">
        <v>1</v>
      </c>
      <c r="D9" s="249">
        <v>8</v>
      </c>
      <c r="E9" s="249">
        <v>0</v>
      </c>
      <c r="F9" s="249">
        <v>1</v>
      </c>
      <c r="G9" s="249">
        <v>1</v>
      </c>
      <c r="H9" s="249">
        <v>3</v>
      </c>
      <c r="I9" s="249">
        <v>1</v>
      </c>
      <c r="J9" s="249">
        <v>1</v>
      </c>
      <c r="K9" s="249">
        <v>1</v>
      </c>
      <c r="L9" s="249">
        <v>2</v>
      </c>
      <c r="M9" s="249">
        <v>3</v>
      </c>
      <c r="N9" s="249">
        <v>4</v>
      </c>
      <c r="O9" s="249">
        <v>1</v>
      </c>
      <c r="P9" s="249">
        <v>1</v>
      </c>
      <c r="Q9" s="249">
        <v>2</v>
      </c>
      <c r="R9" s="249">
        <v>2</v>
      </c>
      <c r="S9" s="249">
        <v>2</v>
      </c>
      <c r="T9" s="249">
        <v>1</v>
      </c>
      <c r="U9" s="249">
        <v>24</v>
      </c>
      <c r="V9" s="184"/>
      <c r="W9" s="249">
        <v>10</v>
      </c>
      <c r="X9" s="287">
        <v>6</v>
      </c>
      <c r="Y9" s="287">
        <v>10</v>
      </c>
      <c r="Z9" s="249">
        <v>6</v>
      </c>
      <c r="AA9" s="220"/>
      <c r="AC9" s="184"/>
    </row>
    <row r="10" spans="2:29">
      <c r="B10" s="92" t="s">
        <v>281</v>
      </c>
      <c r="C10" s="194">
        <v>0</v>
      </c>
      <c r="D10" s="194">
        <v>0</v>
      </c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2</v>
      </c>
      <c r="P10" s="194">
        <v>1</v>
      </c>
      <c r="Q10" s="194">
        <v>2</v>
      </c>
      <c r="R10" s="194">
        <v>3</v>
      </c>
      <c r="S10" s="194">
        <v>3</v>
      </c>
      <c r="T10" s="194">
        <v>11</v>
      </c>
      <c r="U10" s="194">
        <v>3</v>
      </c>
      <c r="V10" s="184"/>
      <c r="W10" s="249">
        <v>0</v>
      </c>
      <c r="X10" s="287">
        <v>0</v>
      </c>
      <c r="Y10" s="287">
        <v>0</v>
      </c>
      <c r="Z10" s="249">
        <v>8</v>
      </c>
      <c r="AA10" s="220"/>
      <c r="AC10" s="184"/>
    </row>
    <row r="11" spans="2:29" ht="15" thickBot="1">
      <c r="B11" s="83" t="s">
        <v>163</v>
      </c>
      <c r="C11" s="252">
        <v>-4</v>
      </c>
      <c r="D11" s="252">
        <v>-5</v>
      </c>
      <c r="E11" s="252">
        <v>-4</v>
      </c>
      <c r="F11" s="252">
        <v>-3</v>
      </c>
      <c r="G11" s="252">
        <v>-4</v>
      </c>
      <c r="H11" s="253">
        <v>-7</v>
      </c>
      <c r="I11" s="253">
        <v>-8</v>
      </c>
      <c r="J11" s="253">
        <v>-9</v>
      </c>
      <c r="K11" s="253">
        <v>-12</v>
      </c>
      <c r="L11" s="253">
        <v>-13</v>
      </c>
      <c r="M11" s="253">
        <v>-13</v>
      </c>
      <c r="N11" s="253">
        <v>-20</v>
      </c>
      <c r="O11" s="252">
        <v>-28</v>
      </c>
      <c r="P11" s="252">
        <v>-33</v>
      </c>
      <c r="Q11" s="252">
        <v>-31</v>
      </c>
      <c r="R11" s="252">
        <v>-32</v>
      </c>
      <c r="S11" s="252">
        <v>-29</v>
      </c>
      <c r="T11" s="252">
        <v>-27</v>
      </c>
      <c r="U11" s="252">
        <v>-23</v>
      </c>
      <c r="V11" s="205"/>
      <c r="W11" s="253">
        <v>-16</v>
      </c>
      <c r="X11" s="253">
        <v>-29</v>
      </c>
      <c r="Y11" s="253">
        <f>-59+0.7</f>
        <v>-58.3</v>
      </c>
      <c r="Z11" s="253">
        <v>-124</v>
      </c>
      <c r="AA11" s="220"/>
      <c r="AC11" s="184"/>
    </row>
    <row r="12" spans="2:29" ht="15" thickBot="1">
      <c r="B12" s="83" t="s">
        <v>164</v>
      </c>
      <c r="C12" s="252">
        <v>110</v>
      </c>
      <c r="D12" s="252">
        <v>172</v>
      </c>
      <c r="E12" s="252">
        <v>178</v>
      </c>
      <c r="F12" s="253">
        <v>144</v>
      </c>
      <c r="G12" s="252">
        <v>175</v>
      </c>
      <c r="H12" s="253">
        <v>204</v>
      </c>
      <c r="I12" s="253">
        <v>189</v>
      </c>
      <c r="J12" s="253">
        <v>234</v>
      </c>
      <c r="K12" s="253">
        <v>219</v>
      </c>
      <c r="L12" s="253">
        <v>228</v>
      </c>
      <c r="M12" s="253">
        <v>257</v>
      </c>
      <c r="N12" s="253">
        <v>329</v>
      </c>
      <c r="O12" s="253">
        <v>302</v>
      </c>
      <c r="P12" s="253">
        <v>324</v>
      </c>
      <c r="Q12" s="253">
        <v>363</v>
      </c>
      <c r="R12" s="253">
        <v>444</v>
      </c>
      <c r="S12" s="253">
        <v>374</v>
      </c>
      <c r="T12" s="253">
        <v>385</v>
      </c>
      <c r="U12" s="253">
        <v>402</v>
      </c>
      <c r="V12" s="205"/>
      <c r="W12" s="253">
        <v>604</v>
      </c>
      <c r="X12" s="253">
        <v>802</v>
      </c>
      <c r="Y12" s="253">
        <v>1033</v>
      </c>
      <c r="Z12" s="253">
        <v>1433</v>
      </c>
      <c r="AA12" s="220"/>
      <c r="AC12" s="184"/>
    </row>
    <row r="13" spans="2:29" ht="15" thickBot="1">
      <c r="B13" s="202" t="s">
        <v>165</v>
      </c>
      <c r="C13" s="285">
        <v>0</v>
      </c>
      <c r="D13" s="285">
        <v>0</v>
      </c>
      <c r="E13" s="285">
        <v>0</v>
      </c>
      <c r="F13" s="286">
        <v>0</v>
      </c>
      <c r="G13" s="285">
        <v>0</v>
      </c>
      <c r="H13" s="286">
        <v>0</v>
      </c>
      <c r="I13" s="286">
        <v>0</v>
      </c>
      <c r="J13" s="286">
        <v>0</v>
      </c>
      <c r="K13" s="286">
        <v>0</v>
      </c>
      <c r="L13" s="286">
        <v>0</v>
      </c>
      <c r="M13" s="286">
        <v>0</v>
      </c>
      <c r="N13" s="286">
        <v>0</v>
      </c>
      <c r="O13" s="286">
        <v>-27</v>
      </c>
      <c r="P13" s="286">
        <v>-29</v>
      </c>
      <c r="Q13" s="286">
        <v>-28</v>
      </c>
      <c r="R13" s="286">
        <v>-45</v>
      </c>
      <c r="S13" s="286">
        <v>-33</v>
      </c>
      <c r="T13" s="286">
        <v>-34</v>
      </c>
      <c r="U13" s="286">
        <v>-34</v>
      </c>
      <c r="V13" s="184"/>
      <c r="W13" s="286">
        <v>0</v>
      </c>
      <c r="X13" s="286">
        <v>0</v>
      </c>
      <c r="Y13" s="286">
        <v>0</v>
      </c>
      <c r="Z13" s="286">
        <v>-129</v>
      </c>
      <c r="AA13" s="220"/>
      <c r="AC13" s="184"/>
    </row>
    <row r="14" spans="2:29" ht="15" thickBot="1">
      <c r="B14" s="83" t="s">
        <v>166</v>
      </c>
      <c r="C14" s="252">
        <v>110</v>
      </c>
      <c r="D14" s="252">
        <v>172</v>
      </c>
      <c r="E14" s="252">
        <v>178</v>
      </c>
      <c r="F14" s="253">
        <v>144</v>
      </c>
      <c r="G14" s="252">
        <v>175</v>
      </c>
      <c r="H14" s="253">
        <v>204</v>
      </c>
      <c r="I14" s="253">
        <v>189</v>
      </c>
      <c r="J14" s="253">
        <v>234</v>
      </c>
      <c r="K14" s="253">
        <v>219</v>
      </c>
      <c r="L14" s="253">
        <v>228</v>
      </c>
      <c r="M14" s="253">
        <v>257</v>
      </c>
      <c r="N14" s="253">
        <v>329</v>
      </c>
      <c r="O14" s="253">
        <v>275</v>
      </c>
      <c r="P14" s="253">
        <v>295</v>
      </c>
      <c r="Q14" s="253">
        <v>335</v>
      </c>
      <c r="R14" s="253">
        <v>399</v>
      </c>
      <c r="S14" s="253">
        <v>341</v>
      </c>
      <c r="T14" s="253">
        <v>351</v>
      </c>
      <c r="U14" s="253">
        <v>368</v>
      </c>
      <c r="V14" s="205"/>
      <c r="W14" s="253">
        <v>604</v>
      </c>
      <c r="X14" s="253">
        <v>802</v>
      </c>
      <c r="Y14" s="253">
        <v>1033</v>
      </c>
      <c r="Z14" s="253">
        <v>1304</v>
      </c>
      <c r="AA14" s="220"/>
      <c r="AC14" s="184"/>
    </row>
    <row r="15" spans="2:29" ht="15" thickBot="1">
      <c r="B15" s="202" t="s">
        <v>167</v>
      </c>
      <c r="C15" s="285">
        <v>0</v>
      </c>
      <c r="D15" s="285">
        <v>0</v>
      </c>
      <c r="E15" s="285">
        <v>0</v>
      </c>
      <c r="F15" s="286">
        <v>0</v>
      </c>
      <c r="G15" s="285">
        <v>0</v>
      </c>
      <c r="H15" s="286">
        <v>0</v>
      </c>
      <c r="I15" s="286">
        <v>0</v>
      </c>
      <c r="J15" s="286">
        <v>0</v>
      </c>
      <c r="K15" s="286">
        <v>0</v>
      </c>
      <c r="L15" s="286">
        <v>0</v>
      </c>
      <c r="M15" s="286">
        <v>0</v>
      </c>
      <c r="N15" s="286">
        <v>0</v>
      </c>
      <c r="O15" s="286">
        <v>0</v>
      </c>
      <c r="P15" s="286">
        <v>0</v>
      </c>
      <c r="Q15" s="286">
        <v>0</v>
      </c>
      <c r="R15" s="286">
        <v>0</v>
      </c>
      <c r="S15" s="286">
        <v>0</v>
      </c>
      <c r="T15" s="286">
        <v>0</v>
      </c>
      <c r="U15" s="286">
        <v>0</v>
      </c>
      <c r="V15" s="184"/>
      <c r="W15" s="286">
        <v>0</v>
      </c>
      <c r="X15" s="286">
        <v>0</v>
      </c>
      <c r="Y15" s="286">
        <v>0</v>
      </c>
      <c r="Z15" s="286">
        <v>0</v>
      </c>
      <c r="AA15" s="220"/>
      <c r="AC15" s="184"/>
    </row>
    <row r="16" spans="2:29" ht="15" thickBot="1">
      <c r="B16" s="83" t="s">
        <v>168</v>
      </c>
      <c r="C16" s="252">
        <v>110</v>
      </c>
      <c r="D16" s="252">
        <v>172</v>
      </c>
      <c r="E16" s="252">
        <v>178</v>
      </c>
      <c r="F16" s="253">
        <v>144</v>
      </c>
      <c r="G16" s="252">
        <v>175</v>
      </c>
      <c r="H16" s="253">
        <v>204</v>
      </c>
      <c r="I16" s="253">
        <v>189</v>
      </c>
      <c r="J16" s="253">
        <v>234</v>
      </c>
      <c r="K16" s="253">
        <v>219</v>
      </c>
      <c r="L16" s="253">
        <v>228</v>
      </c>
      <c r="M16" s="253">
        <v>257</v>
      </c>
      <c r="N16" s="253">
        <v>329</v>
      </c>
      <c r="O16" s="253">
        <v>275</v>
      </c>
      <c r="P16" s="253">
        <v>295</v>
      </c>
      <c r="Q16" s="253">
        <v>335</v>
      </c>
      <c r="R16" s="253">
        <v>399</v>
      </c>
      <c r="S16" s="253">
        <v>341</v>
      </c>
      <c r="T16" s="253">
        <v>351</v>
      </c>
      <c r="U16" s="253">
        <v>368</v>
      </c>
      <c r="V16" s="205"/>
      <c r="W16" s="253">
        <v>604</v>
      </c>
      <c r="X16" s="253">
        <v>802</v>
      </c>
      <c r="Y16" s="253">
        <v>1033</v>
      </c>
      <c r="Z16" s="253">
        <v>1304</v>
      </c>
      <c r="AA16" s="220"/>
      <c r="AC16" s="184"/>
    </row>
    <row r="19" spans="2:26">
      <c r="B19" s="82"/>
    </row>
    <row r="20" spans="2:26">
      <c r="B20" s="200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7"/>
      <c r="Z20" s="184"/>
    </row>
    <row r="21" spans="2:26">
      <c r="B21" s="200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7"/>
      <c r="Z21" s="184"/>
    </row>
    <row r="22" spans="2:26">
      <c r="B22" s="200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W22" s="184"/>
      <c r="X22" s="184"/>
      <c r="Y22" s="17"/>
      <c r="Z22" s="184"/>
    </row>
    <row r="23" spans="2:26">
      <c r="B23" s="200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W23" s="184"/>
      <c r="X23" s="184"/>
      <c r="Y23" s="17"/>
      <c r="Z23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B63-BA1A-4112-8951-C8B4F841A719}">
  <sheetPr>
    <tabColor theme="9" tint="0.39997558519241921"/>
  </sheetPr>
  <dimension ref="B2:AD50"/>
  <sheetViews>
    <sheetView showGridLines="0" zoomScale="75" zoomScaleNormal="100" workbookViewId="0">
      <pane xSplit="3" ySplit="4" topLeftCell="P5" activePane="bottomRight" state="frozen"/>
      <selection pane="topRight" activeCell="D1" sqref="D1"/>
      <selection pane="bottomLeft" activeCell="A5" sqref="A5"/>
      <selection pane="bottomRight" activeCell="V2" sqref="V2"/>
    </sheetView>
  </sheetViews>
  <sheetFormatPr defaultRowHeight="14.5"/>
  <cols>
    <col min="1" max="1" width="2.7265625" customWidth="1"/>
    <col min="2" max="2" width="4.26953125" customWidth="1"/>
    <col min="3" max="3" width="63" bestFit="1" customWidth="1"/>
    <col min="4" max="15" width="8.7265625" customWidth="1"/>
    <col min="23" max="23" width="2.7265625" customWidth="1"/>
    <col min="24" max="24" width="10" bestFit="1" customWidth="1"/>
    <col min="25" max="27" width="10.453125" bestFit="1" customWidth="1"/>
  </cols>
  <sheetData>
    <row r="2" spans="2:30">
      <c r="B2" s="204" t="s">
        <v>169</v>
      </c>
      <c r="C2" s="204"/>
    </row>
    <row r="3" spans="2:30">
      <c r="D3" s="201"/>
      <c r="P3" s="201"/>
      <c r="Q3" s="201"/>
      <c r="R3" s="201"/>
      <c r="S3" s="201"/>
      <c r="T3" s="201"/>
      <c r="U3" s="201"/>
      <c r="V3" s="201"/>
    </row>
    <row r="4" spans="2:30">
      <c r="B4" s="224" t="s">
        <v>332</v>
      </c>
      <c r="C4" s="78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310</v>
      </c>
      <c r="U4" s="197" t="s">
        <v>329</v>
      </c>
      <c r="V4" s="310" t="s">
        <v>342</v>
      </c>
      <c r="X4" s="196" t="s">
        <v>82</v>
      </c>
      <c r="Y4" s="197" t="s">
        <v>83</v>
      </c>
      <c r="Z4" s="198" t="s">
        <v>84</v>
      </c>
      <c r="AA4" s="196" t="s">
        <v>303</v>
      </c>
    </row>
    <row r="5" spans="2:30">
      <c r="B5" s="82" t="s">
        <v>170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205"/>
      <c r="X5" s="81"/>
      <c r="Y5" s="81"/>
      <c r="Z5" s="81"/>
      <c r="AA5" s="81"/>
    </row>
    <row r="6" spans="2:30">
      <c r="B6" s="80" t="s">
        <v>171</v>
      </c>
      <c r="C6" s="92"/>
      <c r="D6" s="195">
        <v>110</v>
      </c>
      <c r="E6" s="195">
        <v>172</v>
      </c>
      <c r="F6" s="195">
        <v>178</v>
      </c>
      <c r="G6" s="81">
        <v>144</v>
      </c>
      <c r="H6" s="195">
        <v>175</v>
      </c>
      <c r="I6" s="81">
        <v>204</v>
      </c>
      <c r="J6" s="81">
        <v>189</v>
      </c>
      <c r="K6" s="81">
        <v>234</v>
      </c>
      <c r="L6" s="81">
        <v>219</v>
      </c>
      <c r="M6" s="81">
        <v>228</v>
      </c>
      <c r="N6" s="81">
        <v>257</v>
      </c>
      <c r="O6" s="81">
        <v>329</v>
      </c>
      <c r="P6" s="195">
        <v>302</v>
      </c>
      <c r="Q6" s="195">
        <v>324</v>
      </c>
      <c r="R6" s="195">
        <v>363</v>
      </c>
      <c r="S6" s="195">
        <v>444</v>
      </c>
      <c r="T6" s="195">
        <v>374</v>
      </c>
      <c r="U6" s="195">
        <v>385</v>
      </c>
      <c r="V6" s="195">
        <v>402</v>
      </c>
      <c r="W6" s="205"/>
      <c r="X6" s="81">
        <v>604</v>
      </c>
      <c r="Y6" s="81">
        <v>802</v>
      </c>
      <c r="Z6" s="81">
        <v>1033</v>
      </c>
      <c r="AA6" s="81">
        <v>1433</v>
      </c>
      <c r="AB6" s="184"/>
      <c r="AC6" s="184"/>
      <c r="AD6" s="184"/>
    </row>
    <row r="7" spans="2:30">
      <c r="B7" s="82" t="s">
        <v>172</v>
      </c>
      <c r="C7" s="200"/>
      <c r="D7" s="195"/>
      <c r="E7" s="195"/>
      <c r="F7" s="195"/>
      <c r="G7" s="81"/>
      <c r="H7" s="195"/>
      <c r="I7" s="81"/>
      <c r="J7" s="81"/>
      <c r="K7" s="81"/>
      <c r="L7" s="81"/>
      <c r="M7" s="81"/>
      <c r="N7" s="81"/>
      <c r="O7" s="81"/>
      <c r="P7" s="195"/>
      <c r="Q7" s="195"/>
      <c r="R7" s="195"/>
      <c r="S7" s="195"/>
      <c r="T7" s="195"/>
      <c r="U7" s="195"/>
      <c r="V7" s="195"/>
      <c r="W7" s="205"/>
      <c r="X7" s="81"/>
      <c r="Y7" s="81"/>
      <c r="Z7" s="81"/>
      <c r="AA7" s="81"/>
      <c r="AB7" s="184"/>
      <c r="AC7" s="184"/>
      <c r="AD7" s="184"/>
    </row>
    <row r="8" spans="2:30">
      <c r="B8" s="92"/>
      <c r="C8" s="92" t="s">
        <v>173</v>
      </c>
      <c r="D8" s="194">
        <v>90</v>
      </c>
      <c r="E8" s="194">
        <v>104</v>
      </c>
      <c r="F8" s="194">
        <v>99</v>
      </c>
      <c r="G8" s="249">
        <v>99</v>
      </c>
      <c r="H8" s="194">
        <v>95</v>
      </c>
      <c r="I8" s="249">
        <v>92</v>
      </c>
      <c r="J8" s="249">
        <v>105</v>
      </c>
      <c r="K8" s="249">
        <v>94</v>
      </c>
      <c r="L8" s="249">
        <v>98</v>
      </c>
      <c r="M8" s="249">
        <v>98</v>
      </c>
      <c r="N8" s="249">
        <v>104</v>
      </c>
      <c r="O8" s="249">
        <v>68</v>
      </c>
      <c r="P8" s="194">
        <v>99</v>
      </c>
      <c r="Q8" s="194">
        <v>107</v>
      </c>
      <c r="R8" s="194">
        <v>108</v>
      </c>
      <c r="S8" s="194">
        <v>112</v>
      </c>
      <c r="T8" s="194">
        <v>126</v>
      </c>
      <c r="U8" s="194">
        <v>129</v>
      </c>
      <c r="V8" s="194">
        <v>131</v>
      </c>
      <c r="W8" s="184"/>
      <c r="X8" s="249">
        <v>392</v>
      </c>
      <c r="Y8" s="249">
        <v>386</v>
      </c>
      <c r="Z8" s="249">
        <v>368</v>
      </c>
      <c r="AA8" s="249">
        <v>426</v>
      </c>
      <c r="AB8" s="184"/>
      <c r="AC8" s="184"/>
      <c r="AD8" s="184"/>
    </row>
    <row r="9" spans="2:30">
      <c r="B9" s="92"/>
      <c r="C9" s="92" t="s">
        <v>174</v>
      </c>
      <c r="D9" s="194">
        <v>0</v>
      </c>
      <c r="E9" s="194">
        <v>0</v>
      </c>
      <c r="F9" s="194">
        <v>0</v>
      </c>
      <c r="G9" s="249">
        <v>0</v>
      </c>
      <c r="H9" s="194">
        <v>0</v>
      </c>
      <c r="I9" s="249">
        <v>1</v>
      </c>
      <c r="J9" s="249">
        <v>1</v>
      </c>
      <c r="K9" s="249">
        <v>0</v>
      </c>
      <c r="L9" s="249">
        <v>1</v>
      </c>
      <c r="M9" s="249">
        <v>1</v>
      </c>
      <c r="N9" s="249">
        <v>1</v>
      </c>
      <c r="O9" s="249">
        <v>0</v>
      </c>
      <c r="P9" s="194">
        <v>1</v>
      </c>
      <c r="Q9" s="194">
        <v>1</v>
      </c>
      <c r="R9" s="194">
        <v>1</v>
      </c>
      <c r="S9" s="194">
        <v>1</v>
      </c>
      <c r="T9" s="194">
        <v>1</v>
      </c>
      <c r="U9" s="194">
        <v>1</v>
      </c>
      <c r="V9" s="194">
        <v>1</v>
      </c>
      <c r="W9" s="184"/>
      <c r="X9" s="249">
        <v>0</v>
      </c>
      <c r="Y9" s="249">
        <v>2</v>
      </c>
      <c r="Z9" s="249">
        <v>3</v>
      </c>
      <c r="AA9" s="249">
        <v>4</v>
      </c>
      <c r="AB9" s="184"/>
      <c r="AC9" s="184"/>
      <c r="AD9" s="184"/>
    </row>
    <row r="10" spans="2:30">
      <c r="B10" s="200"/>
      <c r="C10" s="200" t="s">
        <v>175</v>
      </c>
      <c r="D10" s="194">
        <v>3</v>
      </c>
      <c r="E10" s="194">
        <v>12</v>
      </c>
      <c r="F10" s="194">
        <v>4</v>
      </c>
      <c r="G10" s="249">
        <v>5</v>
      </c>
      <c r="H10" s="194">
        <v>5</v>
      </c>
      <c r="I10" s="249">
        <v>4</v>
      </c>
      <c r="J10" s="249">
        <v>3</v>
      </c>
      <c r="K10" s="249">
        <v>4</v>
      </c>
      <c r="L10" s="249">
        <v>3</v>
      </c>
      <c r="M10" s="249">
        <v>3</v>
      </c>
      <c r="N10" s="249">
        <v>6</v>
      </c>
      <c r="O10" s="249">
        <v>8</v>
      </c>
      <c r="P10" s="194">
        <v>7</v>
      </c>
      <c r="Q10" s="194">
        <v>7</v>
      </c>
      <c r="R10" s="194">
        <v>7</v>
      </c>
      <c r="S10" s="194">
        <v>7</v>
      </c>
      <c r="T10" s="194">
        <v>3</v>
      </c>
      <c r="U10" s="194">
        <v>3</v>
      </c>
      <c r="V10" s="194">
        <v>3</v>
      </c>
      <c r="W10" s="184"/>
      <c r="X10" s="249">
        <v>24</v>
      </c>
      <c r="Y10" s="249">
        <v>16</v>
      </c>
      <c r="Z10" s="249">
        <v>20</v>
      </c>
      <c r="AA10" s="249">
        <v>28</v>
      </c>
      <c r="AB10" s="184"/>
      <c r="AC10" s="184"/>
      <c r="AD10" s="184"/>
    </row>
    <row r="11" spans="2:30">
      <c r="B11" s="92"/>
      <c r="C11" s="92" t="s">
        <v>176</v>
      </c>
      <c r="D11" s="194">
        <v>7</v>
      </c>
      <c r="E11" s="194">
        <v>20</v>
      </c>
      <c r="F11" s="194">
        <v>3</v>
      </c>
      <c r="G11" s="249">
        <v>3</v>
      </c>
      <c r="H11" s="194">
        <v>6</v>
      </c>
      <c r="I11" s="249">
        <v>4</v>
      </c>
      <c r="J11" s="249">
        <v>4</v>
      </c>
      <c r="K11" s="249">
        <v>4</v>
      </c>
      <c r="L11" s="249">
        <v>5</v>
      </c>
      <c r="M11" s="249">
        <v>3</v>
      </c>
      <c r="N11" s="249">
        <v>-13</v>
      </c>
      <c r="O11" s="249">
        <v>5</v>
      </c>
      <c r="P11" s="194">
        <v>10</v>
      </c>
      <c r="Q11" s="194">
        <v>4</v>
      </c>
      <c r="R11" s="194">
        <v>4</v>
      </c>
      <c r="S11" s="194">
        <v>4</v>
      </c>
      <c r="T11" s="194">
        <v>4</v>
      </c>
      <c r="U11" s="194">
        <v>8</v>
      </c>
      <c r="V11" s="194">
        <v>4</v>
      </c>
      <c r="W11" s="184"/>
      <c r="X11" s="249">
        <v>33</v>
      </c>
      <c r="Y11" s="249">
        <v>18</v>
      </c>
      <c r="Z11" s="249">
        <v>0</v>
      </c>
      <c r="AA11" s="249">
        <v>22</v>
      </c>
      <c r="AB11" s="184"/>
      <c r="AC11" s="184"/>
      <c r="AD11" s="184"/>
    </row>
    <row r="12" spans="2:30">
      <c r="B12" s="200"/>
      <c r="C12" s="200" t="s">
        <v>177</v>
      </c>
      <c r="D12" s="194">
        <v>0</v>
      </c>
      <c r="E12" s="194">
        <v>0</v>
      </c>
      <c r="F12" s="194">
        <v>0</v>
      </c>
      <c r="G12" s="249">
        <v>0</v>
      </c>
      <c r="H12" s="194">
        <v>0</v>
      </c>
      <c r="I12" s="249">
        <v>0</v>
      </c>
      <c r="J12" s="249">
        <v>0</v>
      </c>
      <c r="K12" s="249">
        <v>0</v>
      </c>
      <c r="L12" s="249">
        <v>0</v>
      </c>
      <c r="M12" s="249">
        <v>0</v>
      </c>
      <c r="N12" s="249">
        <v>0</v>
      </c>
      <c r="O12" s="249">
        <v>0</v>
      </c>
      <c r="P12" s="194">
        <v>0</v>
      </c>
      <c r="Q12" s="194">
        <v>0</v>
      </c>
      <c r="R12" s="194"/>
      <c r="S12" s="194">
        <v>0</v>
      </c>
      <c r="T12" s="194"/>
      <c r="U12" s="194">
        <v>0</v>
      </c>
      <c r="V12" s="194"/>
      <c r="W12" s="184"/>
      <c r="X12" s="249">
        <v>0</v>
      </c>
      <c r="Y12" s="249">
        <v>0</v>
      </c>
      <c r="Z12" s="249">
        <v>0</v>
      </c>
      <c r="AA12" s="249"/>
      <c r="AB12" s="184"/>
      <c r="AC12" s="184"/>
      <c r="AD12" s="184"/>
    </row>
    <row r="13" spans="2:30">
      <c r="B13" s="92"/>
      <c r="C13" s="92" t="s">
        <v>178</v>
      </c>
      <c r="D13" s="194">
        <v>0</v>
      </c>
      <c r="E13" s="194">
        <v>0</v>
      </c>
      <c r="F13" s="194">
        <v>0</v>
      </c>
      <c r="G13" s="249">
        <v>0</v>
      </c>
      <c r="H13" s="194">
        <v>0</v>
      </c>
      <c r="I13" s="249">
        <v>0</v>
      </c>
      <c r="J13" s="249">
        <v>0</v>
      </c>
      <c r="K13" s="249">
        <v>0</v>
      </c>
      <c r="L13" s="249">
        <v>0</v>
      </c>
      <c r="M13" s="249">
        <v>0</v>
      </c>
      <c r="N13" s="249">
        <v>0</v>
      </c>
      <c r="O13" s="249">
        <v>0</v>
      </c>
      <c r="P13" s="194">
        <v>0</v>
      </c>
      <c r="Q13" s="194">
        <v>0</v>
      </c>
      <c r="R13" s="194"/>
      <c r="S13" s="194">
        <v>0</v>
      </c>
      <c r="T13" s="194"/>
      <c r="U13" s="194">
        <v>0</v>
      </c>
      <c r="V13" s="194"/>
      <c r="W13" s="184"/>
      <c r="X13" s="249">
        <v>0</v>
      </c>
      <c r="Y13" s="249">
        <v>0</v>
      </c>
      <c r="Z13" s="249">
        <v>0</v>
      </c>
      <c r="AA13" s="249"/>
      <c r="AB13" s="184"/>
      <c r="AC13" s="184"/>
      <c r="AD13" s="184"/>
    </row>
    <row r="14" spans="2:30">
      <c r="B14" s="200"/>
      <c r="C14" s="200" t="s">
        <v>179</v>
      </c>
      <c r="D14" s="194">
        <v>0</v>
      </c>
      <c r="E14" s="194">
        <v>0</v>
      </c>
      <c r="F14" s="194">
        <v>0</v>
      </c>
      <c r="G14" s="249">
        <v>10</v>
      </c>
      <c r="H14" s="194">
        <v>0</v>
      </c>
      <c r="I14" s="249">
        <v>-8</v>
      </c>
      <c r="J14" s="249">
        <v>0</v>
      </c>
      <c r="K14" s="249">
        <v>11</v>
      </c>
      <c r="L14" s="249">
        <v>0</v>
      </c>
      <c r="M14" s="249">
        <v>0</v>
      </c>
      <c r="N14" s="249">
        <v>0</v>
      </c>
      <c r="O14" s="249">
        <v>0</v>
      </c>
      <c r="P14" s="194">
        <v>0</v>
      </c>
      <c r="Q14" s="194">
        <v>0</v>
      </c>
      <c r="R14" s="194"/>
      <c r="S14" s="194">
        <v>0</v>
      </c>
      <c r="T14" s="194"/>
      <c r="U14" s="194">
        <v>0</v>
      </c>
      <c r="V14" s="194"/>
      <c r="W14" s="184"/>
      <c r="X14" s="249">
        <v>10</v>
      </c>
      <c r="Y14" s="249">
        <v>3</v>
      </c>
      <c r="Z14" s="249">
        <v>0</v>
      </c>
      <c r="AA14" s="249"/>
      <c r="AB14" s="184"/>
      <c r="AC14" s="184"/>
      <c r="AD14" s="184"/>
    </row>
    <row r="15" spans="2:30">
      <c r="B15" s="92"/>
      <c r="C15" s="92" t="s">
        <v>180</v>
      </c>
      <c r="D15" s="194">
        <v>0</v>
      </c>
      <c r="E15" s="194">
        <v>0</v>
      </c>
      <c r="F15" s="194">
        <v>0</v>
      </c>
      <c r="G15" s="249">
        <v>0</v>
      </c>
      <c r="H15" s="194">
        <v>0</v>
      </c>
      <c r="I15" s="249">
        <v>0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2</v>
      </c>
      <c r="P15" s="194">
        <v>0</v>
      </c>
      <c r="Q15" s="194">
        <v>0</v>
      </c>
      <c r="R15" s="194"/>
      <c r="S15" s="194">
        <v>-1</v>
      </c>
      <c r="T15" s="194"/>
      <c r="U15" s="194">
        <v>-1</v>
      </c>
      <c r="V15" s="194"/>
      <c r="W15" s="184"/>
      <c r="X15" s="249">
        <v>0</v>
      </c>
      <c r="Y15" s="249">
        <v>0</v>
      </c>
      <c r="Z15" s="249">
        <v>2</v>
      </c>
      <c r="AA15" s="194">
        <v>-1</v>
      </c>
      <c r="AB15" s="184"/>
      <c r="AC15" s="184"/>
      <c r="AD15" s="184"/>
    </row>
    <row r="16" spans="2:30">
      <c r="B16" s="200"/>
      <c r="C16" s="200" t="s">
        <v>309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249"/>
      <c r="P16" s="194"/>
      <c r="Q16" s="194"/>
      <c r="R16" s="194"/>
      <c r="S16" s="194">
        <v>4</v>
      </c>
      <c r="T16" s="194"/>
      <c r="U16" s="194">
        <v>0</v>
      </c>
      <c r="V16" s="194">
        <v>-22</v>
      </c>
      <c r="W16" s="184"/>
      <c r="X16" s="249"/>
      <c r="Y16" s="249"/>
      <c r="Z16" s="249"/>
      <c r="AA16" s="194">
        <v>4</v>
      </c>
      <c r="AB16" s="184"/>
      <c r="AC16" s="184"/>
      <c r="AD16" s="184"/>
    </row>
    <row r="17" spans="2:30">
      <c r="B17" s="92"/>
      <c r="C17" s="92" t="s">
        <v>181</v>
      </c>
      <c r="D17" s="194">
        <v>0</v>
      </c>
      <c r="E17" s="194">
        <v>0</v>
      </c>
      <c r="F17" s="194">
        <v>0</v>
      </c>
      <c r="G17" s="249">
        <v>0</v>
      </c>
      <c r="H17" s="194">
        <v>0</v>
      </c>
      <c r="I17" s="249">
        <v>0</v>
      </c>
      <c r="J17" s="249">
        <v>0</v>
      </c>
      <c r="K17" s="249">
        <v>0</v>
      </c>
      <c r="L17" s="249">
        <v>0</v>
      </c>
      <c r="M17" s="249">
        <v>0</v>
      </c>
      <c r="N17" s="249">
        <v>0</v>
      </c>
      <c r="O17" s="249">
        <v>10</v>
      </c>
      <c r="P17" s="194">
        <v>0</v>
      </c>
      <c r="Q17" s="194">
        <v>9</v>
      </c>
      <c r="R17" s="194"/>
      <c r="S17" s="194">
        <v>0</v>
      </c>
      <c r="T17" s="194"/>
      <c r="U17" s="194"/>
      <c r="V17" s="194"/>
      <c r="W17" s="184"/>
      <c r="X17" s="249">
        <v>0</v>
      </c>
      <c r="Y17" s="249">
        <v>0</v>
      </c>
      <c r="Z17" s="249">
        <v>10</v>
      </c>
      <c r="AA17" s="249">
        <v>9</v>
      </c>
      <c r="AB17" s="184"/>
      <c r="AC17" s="184"/>
      <c r="AD17" s="184"/>
    </row>
    <row r="18" spans="2:30">
      <c r="B18" s="92"/>
      <c r="C18" s="92" t="s">
        <v>182</v>
      </c>
      <c r="D18" s="194">
        <v>4</v>
      </c>
      <c r="E18" s="194">
        <v>2</v>
      </c>
      <c r="F18" s="194">
        <v>3</v>
      </c>
      <c r="G18" s="194">
        <v>-4</v>
      </c>
      <c r="H18" s="194">
        <v>1</v>
      </c>
      <c r="I18" s="194">
        <v>3</v>
      </c>
      <c r="J18" s="194">
        <v>-1</v>
      </c>
      <c r="K18" s="194">
        <v>-2</v>
      </c>
      <c r="L18" s="194">
        <v>0</v>
      </c>
      <c r="M18" s="194">
        <v>1</v>
      </c>
      <c r="N18" s="194">
        <v>1</v>
      </c>
      <c r="O18" s="194">
        <v>-1</v>
      </c>
      <c r="P18" s="194">
        <v>1</v>
      </c>
      <c r="Q18" s="194">
        <v>0</v>
      </c>
      <c r="R18" s="194"/>
      <c r="S18" s="194">
        <v>4</v>
      </c>
      <c r="T18" s="194"/>
      <c r="U18" s="194">
        <v>2</v>
      </c>
      <c r="V18" s="194">
        <v>1</v>
      </c>
      <c r="W18" s="184"/>
      <c r="X18" s="194">
        <v>5</v>
      </c>
      <c r="Y18" s="194">
        <v>1</v>
      </c>
      <c r="Z18" s="194">
        <v>1</v>
      </c>
      <c r="AA18" s="194">
        <v>5</v>
      </c>
      <c r="AB18" s="184"/>
      <c r="AC18" s="184"/>
      <c r="AD18" s="184"/>
    </row>
    <row r="19" spans="2:30">
      <c r="C19" t="s">
        <v>282</v>
      </c>
      <c r="D19" s="194">
        <v>0</v>
      </c>
      <c r="E19" s="194">
        <v>0</v>
      </c>
      <c r="F19" s="194">
        <v>0</v>
      </c>
      <c r="G19" s="249">
        <v>0</v>
      </c>
      <c r="H19" s="194">
        <v>0</v>
      </c>
      <c r="I19" s="249">
        <v>0</v>
      </c>
      <c r="J19" s="249">
        <v>0</v>
      </c>
      <c r="K19" s="249">
        <v>0</v>
      </c>
      <c r="L19" s="249">
        <v>0</v>
      </c>
      <c r="M19" s="249">
        <v>0</v>
      </c>
      <c r="N19" s="249">
        <v>0</v>
      </c>
      <c r="O19" s="249">
        <v>0</v>
      </c>
      <c r="P19" s="194">
        <v>-2</v>
      </c>
      <c r="Q19" s="194">
        <v>-1</v>
      </c>
      <c r="R19" s="194">
        <v>-2</v>
      </c>
      <c r="S19" s="194">
        <v>-3</v>
      </c>
      <c r="T19" s="194">
        <v>-3</v>
      </c>
      <c r="U19" s="194">
        <v>-11</v>
      </c>
      <c r="V19" s="194">
        <v>-3</v>
      </c>
      <c r="W19" s="184"/>
      <c r="X19" s="249">
        <v>0</v>
      </c>
      <c r="Y19" s="249">
        <v>0</v>
      </c>
      <c r="Z19" s="249">
        <v>0</v>
      </c>
      <c r="AA19" s="249">
        <v>-8</v>
      </c>
      <c r="AB19" s="184"/>
      <c r="AC19" s="184"/>
      <c r="AD19" s="184"/>
    </row>
    <row r="20" spans="2:30">
      <c r="C20" t="s">
        <v>183</v>
      </c>
      <c r="D20" s="194">
        <v>4</v>
      </c>
      <c r="E20" s="194">
        <v>5</v>
      </c>
      <c r="F20" s="194">
        <v>4</v>
      </c>
      <c r="G20" s="249">
        <v>5</v>
      </c>
      <c r="H20" s="194">
        <v>4</v>
      </c>
      <c r="I20" s="249">
        <v>7</v>
      </c>
      <c r="J20" s="249">
        <v>13</v>
      </c>
      <c r="K20" s="249">
        <v>11</v>
      </c>
      <c r="L20" s="249">
        <v>16</v>
      </c>
      <c r="M20" s="249">
        <v>16</v>
      </c>
      <c r="N20" s="249">
        <v>17</v>
      </c>
      <c r="O20" s="249">
        <v>26</v>
      </c>
      <c r="P20" s="194">
        <v>30</v>
      </c>
      <c r="Q20" s="194">
        <v>36</v>
      </c>
      <c r="R20" s="194">
        <v>34</v>
      </c>
      <c r="S20" s="194">
        <v>36</v>
      </c>
      <c r="T20" s="194">
        <v>31</v>
      </c>
      <c r="U20" s="194">
        <v>30</v>
      </c>
      <c r="V20" s="194">
        <v>25</v>
      </c>
      <c r="W20" s="184"/>
      <c r="X20" s="249">
        <v>18</v>
      </c>
      <c r="Y20" s="249">
        <v>35</v>
      </c>
      <c r="Z20" s="249">
        <v>75</v>
      </c>
      <c r="AA20" s="249">
        <v>136</v>
      </c>
      <c r="AB20" s="184"/>
      <c r="AC20" s="184"/>
      <c r="AD20" s="184"/>
    </row>
    <row r="21" spans="2:30">
      <c r="B21" s="3"/>
      <c r="C21" t="s">
        <v>184</v>
      </c>
      <c r="D21" s="194">
        <v>0</v>
      </c>
      <c r="E21" s="194">
        <v>0</v>
      </c>
      <c r="F21" s="194">
        <v>-1</v>
      </c>
      <c r="G21" s="249">
        <v>0</v>
      </c>
      <c r="H21" s="194">
        <v>0</v>
      </c>
      <c r="I21" s="249">
        <v>0</v>
      </c>
      <c r="J21" s="249">
        <v>-3</v>
      </c>
      <c r="K21" s="249">
        <v>-3</v>
      </c>
      <c r="L21" s="249">
        <v>-4</v>
      </c>
      <c r="M21" s="249">
        <v>-3</v>
      </c>
      <c r="N21" s="249">
        <v>-4</v>
      </c>
      <c r="O21" s="249">
        <v>-5</v>
      </c>
      <c r="P21" s="194">
        <v>-2</v>
      </c>
      <c r="Q21" s="194">
        <v>-3</v>
      </c>
      <c r="R21" s="194">
        <v>-3</v>
      </c>
      <c r="S21" s="194">
        <v>-4</v>
      </c>
      <c r="T21" s="194">
        <v>-2</v>
      </c>
      <c r="U21" s="194">
        <v>-3</v>
      </c>
      <c r="V21" s="194">
        <v>-2</v>
      </c>
      <c r="W21" s="184"/>
      <c r="X21" s="249">
        <v>-1</v>
      </c>
      <c r="Y21" s="249">
        <v>-6</v>
      </c>
      <c r="Z21" s="249">
        <v>-16</v>
      </c>
      <c r="AA21" s="249">
        <v>-12</v>
      </c>
      <c r="AB21" s="184"/>
      <c r="AC21" s="184"/>
      <c r="AD21" s="184"/>
    </row>
    <row r="22" spans="2:30">
      <c r="C22" t="s">
        <v>185</v>
      </c>
      <c r="D22" s="194">
        <v>-30</v>
      </c>
      <c r="E22" s="194">
        <v>-24</v>
      </c>
      <c r="F22" s="194">
        <v>-48</v>
      </c>
      <c r="G22" s="194">
        <v>196</v>
      </c>
      <c r="H22" s="194">
        <v>327</v>
      </c>
      <c r="I22" s="194">
        <v>-102</v>
      </c>
      <c r="J22" s="194">
        <v>6</v>
      </c>
      <c r="K22" s="194">
        <v>36</v>
      </c>
      <c r="L22" s="194">
        <v>-112</v>
      </c>
      <c r="M22" s="194">
        <v>48</v>
      </c>
      <c r="N22" s="194">
        <v>-32</v>
      </c>
      <c r="O22" s="194">
        <v>-45</v>
      </c>
      <c r="P22" s="194">
        <v>-89</v>
      </c>
      <c r="Q22" s="194">
        <v>72</v>
      </c>
      <c r="R22" s="194">
        <v>-177</v>
      </c>
      <c r="S22" s="194">
        <v>-76</v>
      </c>
      <c r="T22" s="194">
        <v>21</v>
      </c>
      <c r="U22" s="194">
        <v>133</v>
      </c>
      <c r="V22" s="194">
        <v>163</v>
      </c>
      <c r="W22" s="184"/>
      <c r="X22" s="194">
        <v>94</v>
      </c>
      <c r="Y22" s="194">
        <v>267</v>
      </c>
      <c r="Z22" s="194">
        <v>-141</v>
      </c>
      <c r="AA22" s="194">
        <v>-270</v>
      </c>
      <c r="AB22" s="184"/>
      <c r="AC22" s="184"/>
      <c r="AD22" s="184"/>
    </row>
    <row r="23" spans="2:30" ht="15" thickBot="1">
      <c r="B23" s="3"/>
      <c r="C23" t="s">
        <v>283</v>
      </c>
      <c r="D23" s="194">
        <v>0</v>
      </c>
      <c r="E23" s="194">
        <v>0</v>
      </c>
      <c r="F23" s="194">
        <v>0</v>
      </c>
      <c r="G23" s="249">
        <v>0</v>
      </c>
      <c r="H23" s="194">
        <v>0</v>
      </c>
      <c r="I23" s="249">
        <v>0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194">
        <v>-9</v>
      </c>
      <c r="Q23" s="194">
        <v>-38</v>
      </c>
      <c r="R23" s="194">
        <v>-20</v>
      </c>
      <c r="S23" s="194">
        <v>-54</v>
      </c>
      <c r="T23" s="194">
        <v>-34</v>
      </c>
      <c r="U23" s="194">
        <v>-27</v>
      </c>
      <c r="V23" s="194">
        <v>-36</v>
      </c>
      <c r="W23" s="184"/>
      <c r="X23" s="249">
        <v>0</v>
      </c>
      <c r="Y23" s="249">
        <v>0</v>
      </c>
      <c r="Z23" s="249">
        <v>0</v>
      </c>
      <c r="AA23" s="249">
        <v>-122</v>
      </c>
      <c r="AB23" s="184"/>
      <c r="AC23" s="184"/>
      <c r="AD23" s="184"/>
    </row>
    <row r="24" spans="2:30" ht="15" thickBot="1">
      <c r="B24" s="231" t="s">
        <v>186</v>
      </c>
      <c r="C24" s="228"/>
      <c r="D24" s="227">
        <v>188</v>
      </c>
      <c r="E24" s="227">
        <v>291</v>
      </c>
      <c r="F24" s="227">
        <v>242</v>
      </c>
      <c r="G24" s="281">
        <v>458</v>
      </c>
      <c r="H24" s="227">
        <v>613</v>
      </c>
      <c r="I24" s="281">
        <v>205</v>
      </c>
      <c r="J24" s="281">
        <v>317</v>
      </c>
      <c r="K24" s="281">
        <v>389</v>
      </c>
      <c r="L24" s="281">
        <v>226</v>
      </c>
      <c r="M24" s="281">
        <v>395</v>
      </c>
      <c r="N24" s="281">
        <v>337</v>
      </c>
      <c r="O24" s="281">
        <v>397</v>
      </c>
      <c r="P24" s="227">
        <v>347</v>
      </c>
      <c r="Q24" s="227">
        <v>518</v>
      </c>
      <c r="R24" s="227">
        <v>315</v>
      </c>
      <c r="S24" s="227">
        <v>474</v>
      </c>
      <c r="T24" s="227">
        <v>521</v>
      </c>
      <c r="U24" s="227">
        <v>649</v>
      </c>
      <c r="V24" s="227">
        <v>667</v>
      </c>
      <c r="W24" s="205"/>
      <c r="X24" s="227">
        <v>1179</v>
      </c>
      <c r="Y24" s="227">
        <v>1524</v>
      </c>
      <c r="Z24" s="227">
        <v>1355</v>
      </c>
      <c r="AA24" s="227">
        <v>1654</v>
      </c>
      <c r="AB24" s="184"/>
      <c r="AC24" s="184"/>
      <c r="AD24" s="184"/>
    </row>
    <row r="25" spans="2:30">
      <c r="B25" s="3" t="s">
        <v>187</v>
      </c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V25" s="195"/>
      <c r="X25" s="195"/>
      <c r="Y25" s="195"/>
      <c r="Z25" s="195"/>
      <c r="AA25" s="195"/>
      <c r="AB25" s="184"/>
      <c r="AC25" s="184"/>
      <c r="AD25" s="184"/>
    </row>
    <row r="26" spans="2:30">
      <c r="C26" t="s">
        <v>188</v>
      </c>
      <c r="D26" s="194">
        <v>-135</v>
      </c>
      <c r="E26" s="194">
        <v>-110</v>
      </c>
      <c r="F26" s="194">
        <v>-209</v>
      </c>
      <c r="G26" s="249">
        <v>-129</v>
      </c>
      <c r="H26" s="194">
        <v>-78</v>
      </c>
      <c r="I26" s="249">
        <v>-56</v>
      </c>
      <c r="J26" s="249">
        <v>-223</v>
      </c>
      <c r="K26" s="249">
        <v>-526</v>
      </c>
      <c r="L26" s="249">
        <v>-76</v>
      </c>
      <c r="M26" s="249">
        <v>-181</v>
      </c>
      <c r="N26" s="249">
        <v>-592</v>
      </c>
      <c r="O26" s="249">
        <v>-213</v>
      </c>
      <c r="P26" s="194">
        <v>-110</v>
      </c>
      <c r="Q26" s="194">
        <v>-239</v>
      </c>
      <c r="R26" s="194">
        <v>-195</v>
      </c>
      <c r="S26" s="194">
        <v>-214</v>
      </c>
      <c r="T26" s="194">
        <v>-91</v>
      </c>
      <c r="U26" s="194">
        <v>-251</v>
      </c>
      <c r="V26" s="194">
        <v>-210</v>
      </c>
      <c r="W26" s="184"/>
      <c r="X26" s="194">
        <v>-583</v>
      </c>
      <c r="Y26" s="194">
        <v>-883</v>
      </c>
      <c r="Z26" s="194">
        <v>-1062</v>
      </c>
      <c r="AA26" s="194">
        <v>-758</v>
      </c>
      <c r="AB26" s="184"/>
      <c r="AC26" s="184"/>
      <c r="AD26" s="184"/>
    </row>
    <row r="27" spans="2:30">
      <c r="C27" t="s">
        <v>338</v>
      </c>
      <c r="D27" s="194"/>
      <c r="E27" s="194"/>
      <c r="F27" s="194"/>
      <c r="G27" s="249"/>
      <c r="H27" s="194"/>
      <c r="I27" s="249"/>
      <c r="J27" s="249"/>
      <c r="K27" s="249"/>
      <c r="L27" s="249"/>
      <c r="M27" s="249"/>
      <c r="N27" s="249"/>
      <c r="O27" s="249"/>
      <c r="P27" s="194"/>
      <c r="Q27" s="194"/>
      <c r="R27" s="194"/>
      <c r="S27" s="194"/>
      <c r="T27" s="194"/>
      <c r="U27" s="194">
        <v>7</v>
      </c>
      <c r="V27" s="194">
        <v>36</v>
      </c>
      <c r="W27" s="184"/>
      <c r="X27" s="194"/>
      <c r="Y27" s="194"/>
      <c r="Z27" s="194"/>
      <c r="AA27" s="194"/>
      <c r="AB27" s="184"/>
      <c r="AC27" s="184"/>
      <c r="AD27" s="184"/>
    </row>
    <row r="28" spans="2:30">
      <c r="C28" t="s">
        <v>189</v>
      </c>
      <c r="D28" s="194">
        <v>0</v>
      </c>
      <c r="E28" s="194">
        <v>0</v>
      </c>
      <c r="F28" s="194">
        <v>0</v>
      </c>
      <c r="G28" s="249">
        <v>0</v>
      </c>
      <c r="H28" s="194">
        <v>0</v>
      </c>
      <c r="I28" s="249">
        <v>0</v>
      </c>
      <c r="J28" s="249">
        <v>0</v>
      </c>
      <c r="K28" s="249">
        <v>-4</v>
      </c>
      <c r="L28" s="249"/>
      <c r="M28" s="249"/>
      <c r="N28" s="249"/>
      <c r="O28" s="249">
        <v>0</v>
      </c>
      <c r="P28" s="194">
        <v>0</v>
      </c>
      <c r="Q28" s="194">
        <v>0</v>
      </c>
      <c r="R28" s="194">
        <v>-2</v>
      </c>
      <c r="S28" s="194">
        <v>-1</v>
      </c>
      <c r="T28" s="194"/>
      <c r="U28" s="194">
        <v>0</v>
      </c>
      <c r="V28" s="194"/>
      <c r="W28" s="184"/>
      <c r="X28" s="194">
        <v>0</v>
      </c>
      <c r="Y28" s="194">
        <v>-4</v>
      </c>
      <c r="Z28" s="194">
        <v>0</v>
      </c>
      <c r="AA28" s="194">
        <v>-3</v>
      </c>
      <c r="AB28" s="184"/>
      <c r="AC28" s="184"/>
      <c r="AD28" s="184"/>
    </row>
    <row r="29" spans="2:30">
      <c r="C29" t="s">
        <v>141</v>
      </c>
      <c r="D29" s="194">
        <v>0</v>
      </c>
      <c r="E29" s="194">
        <v>-37</v>
      </c>
      <c r="F29" s="194">
        <v>37</v>
      </c>
      <c r="G29" s="249">
        <v>0</v>
      </c>
      <c r="H29" s="194">
        <v>0</v>
      </c>
      <c r="I29" s="249">
        <v>0</v>
      </c>
      <c r="J29" s="249"/>
      <c r="K29" s="249">
        <v>0</v>
      </c>
      <c r="L29" s="249"/>
      <c r="M29" s="249"/>
      <c r="N29" s="249"/>
      <c r="O29" s="249">
        <v>0</v>
      </c>
      <c r="P29" s="194">
        <v>0</v>
      </c>
      <c r="Q29" s="194">
        <v>0</v>
      </c>
      <c r="R29" s="194"/>
      <c r="S29" s="194">
        <v>0</v>
      </c>
      <c r="T29" s="194"/>
      <c r="U29" s="194">
        <v>0</v>
      </c>
      <c r="V29" s="194"/>
      <c r="W29" s="184"/>
      <c r="X29" s="194">
        <v>0</v>
      </c>
      <c r="Y29" s="194">
        <v>0</v>
      </c>
      <c r="Z29" s="194">
        <v>0</v>
      </c>
      <c r="AA29" s="194"/>
      <c r="AB29" s="184"/>
      <c r="AC29" s="184"/>
      <c r="AD29" s="184"/>
    </row>
    <row r="30" spans="2:30">
      <c r="C30" t="s">
        <v>190</v>
      </c>
      <c r="D30" s="194">
        <v>0</v>
      </c>
      <c r="E30" s="194">
        <v>0</v>
      </c>
      <c r="F30" s="194">
        <v>0</v>
      </c>
      <c r="G30" s="249">
        <v>0</v>
      </c>
      <c r="H30" s="194">
        <v>0</v>
      </c>
      <c r="I30" s="249">
        <v>-151</v>
      </c>
      <c r="J30" s="249"/>
      <c r="K30" s="249">
        <v>96</v>
      </c>
      <c r="L30" s="249"/>
      <c r="M30" s="249"/>
      <c r="N30" s="249"/>
      <c r="O30" s="249">
        <v>0</v>
      </c>
      <c r="P30" s="194">
        <v>0</v>
      </c>
      <c r="Q30" s="194">
        <v>0</v>
      </c>
      <c r="R30" s="194"/>
      <c r="S30" s="194">
        <v>0</v>
      </c>
      <c r="T30" s="194"/>
      <c r="U30" s="194">
        <v>0</v>
      </c>
      <c r="V30" s="194"/>
      <c r="W30" s="184"/>
      <c r="X30" s="194">
        <v>0</v>
      </c>
      <c r="Y30" s="194">
        <v>-55</v>
      </c>
      <c r="Z30" s="194">
        <v>0</v>
      </c>
      <c r="AA30" s="194"/>
      <c r="AB30" s="184"/>
      <c r="AC30" s="184"/>
      <c r="AD30" s="184"/>
    </row>
    <row r="31" spans="2:30">
      <c r="C31" t="s">
        <v>284</v>
      </c>
      <c r="D31" s="194"/>
      <c r="E31" s="194"/>
      <c r="F31" s="194"/>
      <c r="G31" s="249"/>
      <c r="H31" s="194"/>
      <c r="I31" s="249"/>
      <c r="J31" s="249"/>
      <c r="K31" s="249"/>
      <c r="L31" s="249"/>
      <c r="M31" s="249"/>
      <c r="N31" s="249"/>
      <c r="O31" s="249"/>
      <c r="P31" s="194">
        <v>-88</v>
      </c>
      <c r="Q31" s="194">
        <v>0</v>
      </c>
      <c r="R31" s="194">
        <v>-117</v>
      </c>
      <c r="S31" s="194">
        <v>-62</v>
      </c>
      <c r="T31" s="194">
        <v>-114</v>
      </c>
      <c r="U31" s="194">
        <v>0</v>
      </c>
      <c r="V31" s="194">
        <v>-19</v>
      </c>
      <c r="W31" s="184"/>
      <c r="X31" s="194"/>
      <c r="Y31" s="194"/>
      <c r="Z31" s="194"/>
      <c r="AA31" s="194">
        <v>-267</v>
      </c>
      <c r="AB31" s="184"/>
      <c r="AC31" s="184"/>
      <c r="AD31" s="184"/>
    </row>
    <row r="32" spans="2:30" ht="15" thickBot="1">
      <c r="C32" t="s">
        <v>191</v>
      </c>
      <c r="D32" s="194">
        <v>0</v>
      </c>
      <c r="E32" s="194">
        <v>0</v>
      </c>
      <c r="F32" s="194">
        <v>1</v>
      </c>
      <c r="G32" s="249">
        <v>0</v>
      </c>
      <c r="H32" s="194">
        <v>0</v>
      </c>
      <c r="I32" s="249"/>
      <c r="J32" s="249">
        <v>3</v>
      </c>
      <c r="K32" s="249">
        <v>3</v>
      </c>
      <c r="L32" s="249">
        <v>3</v>
      </c>
      <c r="M32" s="249">
        <v>4</v>
      </c>
      <c r="N32" s="249">
        <v>3</v>
      </c>
      <c r="O32" s="249">
        <v>3</v>
      </c>
      <c r="P32" s="194">
        <v>4</v>
      </c>
      <c r="Q32" s="194">
        <v>3</v>
      </c>
      <c r="R32" s="194">
        <v>3</v>
      </c>
      <c r="S32" s="194">
        <v>3</v>
      </c>
      <c r="T32" s="194">
        <v>3</v>
      </c>
      <c r="U32" s="194">
        <v>3</v>
      </c>
      <c r="V32" s="194">
        <v>3</v>
      </c>
      <c r="W32" s="184"/>
      <c r="X32" s="194">
        <v>1</v>
      </c>
      <c r="Y32" s="194">
        <v>6</v>
      </c>
      <c r="Z32" s="194">
        <v>13</v>
      </c>
      <c r="AA32" s="194">
        <v>13</v>
      </c>
      <c r="AB32" s="184"/>
      <c r="AC32" s="184"/>
      <c r="AD32" s="184"/>
    </row>
    <row r="33" spans="2:30" ht="15" thickBot="1">
      <c r="B33" s="231" t="s">
        <v>192</v>
      </c>
      <c r="C33" s="228"/>
      <c r="D33" s="227">
        <v>-135</v>
      </c>
      <c r="E33" s="227">
        <v>-147</v>
      </c>
      <c r="F33" s="227">
        <v>-171</v>
      </c>
      <c r="G33" s="281">
        <v>-129</v>
      </c>
      <c r="H33" s="227">
        <v>-78</v>
      </c>
      <c r="I33" s="281">
        <v>-207</v>
      </c>
      <c r="J33" s="281">
        <v>-220</v>
      </c>
      <c r="K33" s="281">
        <v>-431</v>
      </c>
      <c r="L33" s="281">
        <v>-73</v>
      </c>
      <c r="M33" s="281">
        <v>-177</v>
      </c>
      <c r="N33" s="281">
        <v>-589</v>
      </c>
      <c r="O33" s="281">
        <v>-210</v>
      </c>
      <c r="P33" s="227">
        <v>-194</v>
      </c>
      <c r="Q33" s="227">
        <v>-236</v>
      </c>
      <c r="R33" s="227">
        <v>-311</v>
      </c>
      <c r="S33" s="227">
        <v>-274</v>
      </c>
      <c r="T33" s="227">
        <v>-202</v>
      </c>
      <c r="U33" s="227">
        <v>-241</v>
      </c>
      <c r="V33" s="227">
        <v>-190</v>
      </c>
      <c r="W33" s="205"/>
      <c r="X33" s="227">
        <v>-582</v>
      </c>
      <c r="Y33" s="227">
        <v>-936</v>
      </c>
      <c r="Z33" s="227">
        <v>-1049</v>
      </c>
      <c r="AA33" s="227">
        <v>-1015</v>
      </c>
      <c r="AB33" s="184"/>
      <c r="AC33" s="184"/>
      <c r="AD33" s="184"/>
    </row>
    <row r="34" spans="2:30">
      <c r="B34" s="3" t="s">
        <v>193</v>
      </c>
      <c r="D34" s="195"/>
      <c r="E34" s="195"/>
      <c r="F34" s="195"/>
      <c r="G34" s="81"/>
      <c r="H34" s="195"/>
      <c r="I34" s="81"/>
      <c r="J34" s="81"/>
      <c r="K34" s="81"/>
      <c r="L34" s="81"/>
      <c r="M34" s="81"/>
      <c r="N34" s="81"/>
      <c r="O34" s="81"/>
      <c r="P34" s="195"/>
      <c r="Q34" s="195"/>
      <c r="R34" s="195"/>
      <c r="S34" s="195"/>
      <c r="T34" s="195"/>
      <c r="U34" s="195"/>
      <c r="V34" s="195"/>
      <c r="W34" s="205"/>
      <c r="X34" s="195"/>
      <c r="Y34" s="195"/>
      <c r="Z34" s="195"/>
      <c r="AA34" s="195"/>
      <c r="AB34" s="184"/>
      <c r="AC34" s="184"/>
      <c r="AD34" s="184"/>
    </row>
    <row r="35" spans="2:30">
      <c r="C35" t="s">
        <v>194</v>
      </c>
      <c r="D35" s="194">
        <v>0</v>
      </c>
      <c r="E35" s="194">
        <v>-22</v>
      </c>
      <c r="F35" s="194">
        <v>-1</v>
      </c>
      <c r="G35" s="249">
        <v>3</v>
      </c>
      <c r="H35" s="194">
        <v>-1</v>
      </c>
      <c r="I35" s="249">
        <v>-10</v>
      </c>
      <c r="J35" s="249">
        <v>0</v>
      </c>
      <c r="K35" s="249">
        <v>-4</v>
      </c>
      <c r="L35" s="249"/>
      <c r="M35" s="249">
        <v>-8</v>
      </c>
      <c r="N35" s="249">
        <v>-7</v>
      </c>
      <c r="O35" s="249">
        <v>5</v>
      </c>
      <c r="P35" s="194">
        <v>-29</v>
      </c>
      <c r="Q35" s="194">
        <v>-11</v>
      </c>
      <c r="R35" s="194">
        <v>-11</v>
      </c>
      <c r="S35" s="194">
        <v>-24</v>
      </c>
      <c r="T35" s="194"/>
      <c r="U35" s="194">
        <v>-2</v>
      </c>
      <c r="V35" s="194">
        <v>-9</v>
      </c>
      <c r="W35" s="184"/>
      <c r="X35" s="194">
        <v>-20</v>
      </c>
      <c r="Y35" s="194">
        <v>-15</v>
      </c>
      <c r="Z35" s="194">
        <v>-10</v>
      </c>
      <c r="AA35" s="194">
        <v>-75</v>
      </c>
      <c r="AB35" s="184"/>
      <c r="AC35" s="184"/>
      <c r="AD35" s="184"/>
    </row>
    <row r="36" spans="2:30">
      <c r="C36" t="s">
        <v>195</v>
      </c>
      <c r="D36" s="194"/>
      <c r="E36" s="194"/>
      <c r="F36" s="194"/>
      <c r="G36" s="249"/>
      <c r="H36" s="194"/>
      <c r="I36" s="249"/>
      <c r="J36" s="249"/>
      <c r="K36" s="249"/>
      <c r="L36" s="249"/>
      <c r="M36" s="249"/>
      <c r="N36" s="249">
        <v>500</v>
      </c>
      <c r="O36" s="249">
        <v>1492</v>
      </c>
      <c r="P36" s="194">
        <v>164</v>
      </c>
      <c r="Q36" s="194">
        <v>0</v>
      </c>
      <c r="R36" s="194">
        <v>659</v>
      </c>
      <c r="S36" s="194">
        <v>1</v>
      </c>
      <c r="T36" s="194">
        <v>137</v>
      </c>
      <c r="U36" s="194">
        <v>165</v>
      </c>
      <c r="V36" s="194">
        <v>28</v>
      </c>
      <c r="W36" s="184"/>
      <c r="X36" s="194"/>
      <c r="Y36" s="194"/>
      <c r="Z36" s="194">
        <v>1992</v>
      </c>
      <c r="AA36" s="194">
        <v>824</v>
      </c>
      <c r="AB36" s="184"/>
      <c r="AC36" s="184"/>
      <c r="AD36" s="184"/>
    </row>
    <row r="37" spans="2:30">
      <c r="C37" t="s">
        <v>196</v>
      </c>
      <c r="D37" s="194">
        <v>0</v>
      </c>
      <c r="E37" s="194">
        <v>0</v>
      </c>
      <c r="F37" s="194">
        <v>0</v>
      </c>
      <c r="G37" s="249">
        <v>0</v>
      </c>
      <c r="H37" s="194">
        <v>0</v>
      </c>
      <c r="I37" s="249">
        <v>0</v>
      </c>
      <c r="J37" s="249">
        <v>0</v>
      </c>
      <c r="K37" s="249">
        <v>0</v>
      </c>
      <c r="L37" s="249">
        <v>0</v>
      </c>
      <c r="M37" s="249">
        <v>0</v>
      </c>
      <c r="N37" s="249">
        <v>0</v>
      </c>
      <c r="O37" s="249">
        <v>-1500</v>
      </c>
      <c r="P37" s="194">
        <v>0</v>
      </c>
      <c r="Q37" s="194">
        <v>-163</v>
      </c>
      <c r="R37" s="194">
        <v>-250</v>
      </c>
      <c r="S37" s="194">
        <v>-109</v>
      </c>
      <c r="T37" s="194">
        <v>-82</v>
      </c>
      <c r="U37" s="194">
        <v>-245</v>
      </c>
      <c r="V37" s="194">
        <v>-300</v>
      </c>
      <c r="W37" s="184"/>
      <c r="X37" s="194">
        <v>0</v>
      </c>
      <c r="Y37" s="194">
        <v>0</v>
      </c>
      <c r="Z37" s="194">
        <v>-1500</v>
      </c>
      <c r="AA37" s="194">
        <v>-522</v>
      </c>
      <c r="AB37" s="184"/>
      <c r="AC37" s="184"/>
      <c r="AD37" s="184"/>
    </row>
    <row r="38" spans="2:30">
      <c r="C38" t="s">
        <v>197</v>
      </c>
      <c r="D38" s="194">
        <v>-700</v>
      </c>
      <c r="E38" s="194">
        <v>0</v>
      </c>
      <c r="F38" s="194">
        <v>-360</v>
      </c>
      <c r="G38" s="249">
        <v>0</v>
      </c>
      <c r="H38" s="194">
        <v>0</v>
      </c>
      <c r="I38" s="249">
        <v>-325</v>
      </c>
      <c r="J38" s="249">
        <v>-341</v>
      </c>
      <c r="K38" s="249">
        <v>0</v>
      </c>
      <c r="L38" s="249"/>
      <c r="M38" s="249">
        <v>-341</v>
      </c>
      <c r="N38" s="249"/>
      <c r="O38" s="249">
        <v>-359</v>
      </c>
      <c r="P38" s="194">
        <v>-358</v>
      </c>
      <c r="Q38" s="194">
        <v>0</v>
      </c>
      <c r="R38" s="194">
        <v>-394</v>
      </c>
      <c r="S38" s="194">
        <v>-1</v>
      </c>
      <c r="T38" s="194">
        <v>-394</v>
      </c>
      <c r="U38" s="194">
        <v>-217</v>
      </c>
      <c r="V38" s="194">
        <v>-217</v>
      </c>
      <c r="W38" s="184"/>
      <c r="X38" s="194">
        <v>-1060</v>
      </c>
      <c r="Y38" s="194">
        <v>-666</v>
      </c>
      <c r="Z38" s="194">
        <v>-700</v>
      </c>
      <c r="AA38" s="194">
        <v>-753</v>
      </c>
      <c r="AB38" s="184"/>
      <c r="AC38" s="184"/>
      <c r="AD38" s="184"/>
    </row>
    <row r="39" spans="2:30">
      <c r="C39" t="s">
        <v>301</v>
      </c>
      <c r="D39" s="194"/>
      <c r="E39" s="194"/>
      <c r="F39" s="194"/>
      <c r="G39" s="249"/>
      <c r="H39" s="194"/>
      <c r="I39" s="249"/>
      <c r="J39" s="249"/>
      <c r="K39" s="249"/>
      <c r="L39" s="249"/>
      <c r="M39" s="249"/>
      <c r="N39" s="249"/>
      <c r="O39" s="249"/>
      <c r="P39" s="194"/>
      <c r="Q39" s="194"/>
      <c r="R39" s="194">
        <v>-4</v>
      </c>
      <c r="S39" s="194">
        <v>-1</v>
      </c>
      <c r="T39" s="194">
        <v>-5</v>
      </c>
      <c r="U39" s="194">
        <v>6</v>
      </c>
      <c r="V39" s="194">
        <v>-11</v>
      </c>
      <c r="W39" s="184"/>
      <c r="X39" s="194"/>
      <c r="Y39" s="194"/>
      <c r="Z39" s="194"/>
      <c r="AA39" s="194">
        <v>-5</v>
      </c>
      <c r="AB39" s="184"/>
      <c r="AC39" s="184"/>
      <c r="AD39" s="184"/>
    </row>
    <row r="40" spans="2:30">
      <c r="C40" t="s">
        <v>341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>
        <v>-13</v>
      </c>
      <c r="V40" s="194"/>
      <c r="W40" s="184"/>
      <c r="X40" s="194"/>
      <c r="Y40" s="194"/>
      <c r="Z40" s="194"/>
      <c r="AA40" s="194"/>
      <c r="AB40" s="184"/>
      <c r="AC40" s="184"/>
      <c r="AD40" s="184"/>
    </row>
    <row r="41" spans="2:30" ht="15" thickBot="1">
      <c r="C41" t="s">
        <v>198</v>
      </c>
      <c r="D41" s="194">
        <v>-4</v>
      </c>
      <c r="E41" s="194">
        <v>-5</v>
      </c>
      <c r="F41" s="194">
        <v>-4</v>
      </c>
      <c r="G41" s="249">
        <v>-4</v>
      </c>
      <c r="H41" s="194">
        <v>-4</v>
      </c>
      <c r="I41" s="249">
        <v>-7</v>
      </c>
      <c r="J41" s="249">
        <v>-12</v>
      </c>
      <c r="K41" s="249">
        <v>-11</v>
      </c>
      <c r="L41" s="249">
        <v>-16</v>
      </c>
      <c r="M41" s="249">
        <v>-16</v>
      </c>
      <c r="N41" s="249">
        <v>-6</v>
      </c>
      <c r="O41" s="249">
        <v>-22</v>
      </c>
      <c r="P41" s="194">
        <v>-38</v>
      </c>
      <c r="Q41" s="194">
        <v>-23</v>
      </c>
      <c r="R41" s="194">
        <v>-27</v>
      </c>
      <c r="S41" s="194">
        <v>-44</v>
      </c>
      <c r="T41" s="194">
        <v>-46</v>
      </c>
      <c r="U41" s="194">
        <v>-31</v>
      </c>
      <c r="V41" s="194">
        <v>-26</v>
      </c>
      <c r="W41" s="184"/>
      <c r="X41" s="194">
        <v>-17</v>
      </c>
      <c r="Y41" s="194">
        <v>-34</v>
      </c>
      <c r="Z41" s="194">
        <v>-60</v>
      </c>
      <c r="AA41" s="194">
        <v>-132</v>
      </c>
      <c r="AB41" s="184"/>
      <c r="AC41" s="184"/>
      <c r="AD41" s="184"/>
    </row>
    <row r="42" spans="2:30" ht="15" thickBot="1">
      <c r="B42" s="231" t="s">
        <v>199</v>
      </c>
      <c r="C42" s="228"/>
      <c r="D42" s="227">
        <v>-704</v>
      </c>
      <c r="E42" s="227">
        <v>-27</v>
      </c>
      <c r="F42" s="227">
        <v>-365</v>
      </c>
      <c r="G42" s="281">
        <v>-1</v>
      </c>
      <c r="H42" s="227">
        <v>-5</v>
      </c>
      <c r="I42" s="281">
        <v>-342</v>
      </c>
      <c r="J42" s="281">
        <v>-353</v>
      </c>
      <c r="K42" s="281">
        <v>-15</v>
      </c>
      <c r="L42" s="281">
        <v>-16</v>
      </c>
      <c r="M42" s="281">
        <v>-365</v>
      </c>
      <c r="N42" s="281">
        <v>487</v>
      </c>
      <c r="O42" s="281">
        <v>-384</v>
      </c>
      <c r="P42" s="227">
        <v>-261</v>
      </c>
      <c r="Q42" s="227">
        <v>-197</v>
      </c>
      <c r="R42" s="227">
        <v>-27</v>
      </c>
      <c r="S42" s="227">
        <v>-178</v>
      </c>
      <c r="T42" s="227">
        <v>-390</v>
      </c>
      <c r="U42" s="227">
        <v>-337</v>
      </c>
      <c r="V42" s="227">
        <v>-535</v>
      </c>
      <c r="W42" s="205"/>
      <c r="X42" s="227">
        <v>-1097</v>
      </c>
      <c r="Y42" s="227">
        <v>-715</v>
      </c>
      <c r="Z42" s="227">
        <v>-278</v>
      </c>
      <c r="AA42" s="227">
        <v>-663</v>
      </c>
      <c r="AB42" s="184"/>
      <c r="AC42" s="184"/>
      <c r="AD42" s="184"/>
    </row>
    <row r="43" spans="2:30">
      <c r="B43" s="3" t="s">
        <v>200</v>
      </c>
      <c r="D43" s="195">
        <v>-651</v>
      </c>
      <c r="E43" s="195">
        <v>117</v>
      </c>
      <c r="F43" s="195">
        <v>-294</v>
      </c>
      <c r="G43" s="81">
        <v>328</v>
      </c>
      <c r="H43" s="195">
        <v>530</v>
      </c>
      <c r="I43" s="81">
        <v>-344</v>
      </c>
      <c r="J43" s="81">
        <v>-256</v>
      </c>
      <c r="K43" s="81">
        <v>-57</v>
      </c>
      <c r="L43" s="81">
        <v>137</v>
      </c>
      <c r="M43" s="81">
        <v>-147</v>
      </c>
      <c r="N43" s="81">
        <v>235</v>
      </c>
      <c r="O43" s="81">
        <v>-197</v>
      </c>
      <c r="P43" s="195">
        <v>-108</v>
      </c>
      <c r="Q43" s="195">
        <v>85</v>
      </c>
      <c r="R43" s="195">
        <v>-23</v>
      </c>
      <c r="S43" s="195">
        <v>22</v>
      </c>
      <c r="T43" s="195">
        <v>-71</v>
      </c>
      <c r="U43" s="195">
        <v>71</v>
      </c>
      <c r="V43" s="195">
        <v>-58</v>
      </c>
      <c r="W43" s="205"/>
      <c r="X43" s="195">
        <v>-500</v>
      </c>
      <c r="Y43" s="195">
        <v>-127</v>
      </c>
      <c r="Z43" s="195">
        <v>28</v>
      </c>
      <c r="AA43" s="195">
        <v>-24</v>
      </c>
      <c r="AB43" s="184"/>
      <c r="AC43" s="184"/>
      <c r="AD43" s="184"/>
    </row>
    <row r="44" spans="2:30" ht="15" thickBot="1">
      <c r="B44" s="3" t="s">
        <v>201</v>
      </c>
      <c r="D44" s="195">
        <v>953</v>
      </c>
      <c r="E44" s="195">
        <v>302</v>
      </c>
      <c r="F44" s="195">
        <v>419</v>
      </c>
      <c r="G44" s="81">
        <v>125</v>
      </c>
      <c r="H44" s="195">
        <v>453</v>
      </c>
      <c r="I44" s="81">
        <v>983</v>
      </c>
      <c r="J44" s="81">
        <v>639</v>
      </c>
      <c r="K44" s="81">
        <v>383</v>
      </c>
      <c r="L44" s="81">
        <v>326</v>
      </c>
      <c r="M44" s="81">
        <v>463</v>
      </c>
      <c r="N44" s="81">
        <v>316</v>
      </c>
      <c r="O44" s="81">
        <v>551</v>
      </c>
      <c r="P44" s="195">
        <v>354</v>
      </c>
      <c r="Q44" s="195">
        <v>246</v>
      </c>
      <c r="R44" s="195">
        <v>331</v>
      </c>
      <c r="S44" s="195">
        <v>308</v>
      </c>
      <c r="T44" s="195">
        <v>330</v>
      </c>
      <c r="U44" s="195">
        <v>259</v>
      </c>
      <c r="V44" s="195">
        <v>330</v>
      </c>
      <c r="W44" s="205"/>
      <c r="X44" s="195">
        <v>953</v>
      </c>
      <c r="Y44" s="195">
        <v>453</v>
      </c>
      <c r="Z44" s="195">
        <v>326</v>
      </c>
      <c r="AA44" s="195">
        <v>354</v>
      </c>
      <c r="AB44" s="184"/>
      <c r="AC44" s="184"/>
      <c r="AD44" s="184"/>
    </row>
    <row r="45" spans="2:30" ht="15" thickBot="1">
      <c r="B45" s="231" t="s">
        <v>202</v>
      </c>
      <c r="C45" s="228"/>
      <c r="D45" s="227">
        <v>302</v>
      </c>
      <c r="E45" s="227">
        <v>419</v>
      </c>
      <c r="F45" s="227">
        <v>125</v>
      </c>
      <c r="G45" s="281">
        <v>453</v>
      </c>
      <c r="H45" s="227">
        <v>983</v>
      </c>
      <c r="I45" s="281">
        <v>639</v>
      </c>
      <c r="J45" s="281">
        <v>383</v>
      </c>
      <c r="K45" s="281">
        <v>326</v>
      </c>
      <c r="L45" s="281">
        <v>463</v>
      </c>
      <c r="M45" s="281">
        <v>316</v>
      </c>
      <c r="N45" s="281">
        <v>551</v>
      </c>
      <c r="O45" s="281">
        <v>354</v>
      </c>
      <c r="P45" s="227">
        <v>246</v>
      </c>
      <c r="Q45" s="227">
        <v>331</v>
      </c>
      <c r="R45" s="227">
        <v>308</v>
      </c>
      <c r="S45" s="227">
        <v>330</v>
      </c>
      <c r="T45" s="227">
        <v>259</v>
      </c>
      <c r="U45" s="227">
        <v>330</v>
      </c>
      <c r="V45" s="227">
        <v>272</v>
      </c>
      <c r="W45" s="205"/>
      <c r="X45" s="227">
        <v>453</v>
      </c>
      <c r="Y45" s="227">
        <v>326</v>
      </c>
      <c r="Z45" s="227">
        <v>354</v>
      </c>
      <c r="AA45" s="227">
        <v>330</v>
      </c>
      <c r="AB45" s="184"/>
      <c r="AC45" s="184"/>
      <c r="AD45" s="184"/>
    </row>
    <row r="46" spans="2:30">
      <c r="AC46" s="184"/>
    </row>
    <row r="47" spans="2:30">
      <c r="AC47" s="184"/>
    </row>
    <row r="48" spans="2:30"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</row>
    <row r="49" spans="4:27"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</row>
    <row r="50" spans="4:27"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02-1DE3-447A-A7FF-E03371D7A14E}">
  <sheetPr>
    <tabColor rgb="FF00B050"/>
  </sheetPr>
  <dimension ref="A1:AH24"/>
  <sheetViews>
    <sheetView showGridLines="0" zoomScaleNormal="100" workbookViewId="0">
      <selection activeCell="F6" sqref="F6"/>
    </sheetView>
  </sheetViews>
  <sheetFormatPr defaultColWidth="8.54296875" defaultRowHeight="12.5"/>
  <cols>
    <col min="1" max="1" width="26.81640625" style="53" customWidth="1"/>
    <col min="2" max="3" width="7" style="53" bestFit="1" customWidth="1"/>
    <col min="4" max="4" width="8.54296875" style="53" bestFit="1" customWidth="1"/>
    <col min="5" max="5" width="7" style="53" bestFit="1" customWidth="1"/>
    <col min="6" max="6" width="7.54296875" style="53" bestFit="1" customWidth="1"/>
    <col min="7" max="7" width="3.453125" style="53" customWidth="1"/>
    <col min="8" max="9" width="9.1796875" style="53" bestFit="1" customWidth="1"/>
    <col min="10" max="10" width="6.54296875" style="53" bestFit="1" customWidth="1"/>
    <col min="11" max="11" width="8.54296875" style="53"/>
    <col min="12" max="12" width="8.81640625" style="53" bestFit="1" customWidth="1"/>
    <col min="13" max="27" width="8.54296875" style="53"/>
    <col min="28" max="28" width="25.54296875" style="53" bestFit="1" customWidth="1"/>
    <col min="29" max="30" width="6.54296875" style="53" bestFit="1" customWidth="1"/>
    <col min="31" max="31" width="6.26953125" style="53" bestFit="1" customWidth="1"/>
    <col min="32" max="32" width="0.81640625" style="53" customWidth="1"/>
    <col min="33" max="33" width="6.54296875" style="53" bestFit="1" customWidth="1"/>
    <col min="34" max="34" width="6.26953125" style="53" bestFit="1" customWidth="1"/>
    <col min="35" max="16384" width="8.54296875" style="53"/>
  </cols>
  <sheetData>
    <row r="1" spans="1:34" ht="13">
      <c r="A1" s="75"/>
      <c r="B1" s="74" t="s">
        <v>203</v>
      </c>
      <c r="C1" s="75"/>
      <c r="D1" s="75"/>
      <c r="E1" s="75"/>
      <c r="F1" s="75"/>
    </row>
    <row r="2" spans="1:34">
      <c r="A2" s="75"/>
      <c r="B2" s="75" t="s">
        <v>204</v>
      </c>
      <c r="C2" s="75"/>
      <c r="D2" s="75"/>
      <c r="E2" s="75"/>
      <c r="F2" s="75"/>
    </row>
    <row r="3" spans="1:34" ht="13" thickBot="1">
      <c r="A3" s="54"/>
      <c r="B3" s="54"/>
      <c r="C3" s="54"/>
      <c r="D3" s="54"/>
      <c r="E3" s="54"/>
      <c r="F3" s="54"/>
      <c r="H3" s="54"/>
      <c r="I3" s="54"/>
      <c r="J3" s="54"/>
    </row>
    <row r="4" spans="1:34" ht="50.25" customHeight="1" thickBot="1">
      <c r="A4" s="78" t="s">
        <v>205</v>
      </c>
      <c r="B4" s="76" t="s">
        <v>206</v>
      </c>
      <c r="C4" s="76" t="s">
        <v>207</v>
      </c>
      <c r="D4" s="76" t="s">
        <v>208</v>
      </c>
      <c r="E4" s="76" t="s">
        <v>209</v>
      </c>
      <c r="F4" s="76" t="s">
        <v>210</v>
      </c>
      <c r="H4" s="96" t="s">
        <v>211</v>
      </c>
      <c r="I4" s="96" t="s">
        <v>212</v>
      </c>
      <c r="J4" s="77" t="s">
        <v>208</v>
      </c>
      <c r="AB4"/>
      <c r="AC4"/>
      <c r="AD4"/>
      <c r="AE4"/>
      <c r="AF4"/>
      <c r="AG4"/>
      <c r="AH4"/>
    </row>
    <row r="5" spans="1:34" ht="15" thickBot="1">
      <c r="A5" s="97"/>
      <c r="B5" s="97"/>
      <c r="C5" s="97"/>
      <c r="D5" s="97"/>
      <c r="E5" s="144" t="s">
        <v>213</v>
      </c>
      <c r="F5" s="97"/>
      <c r="H5" s="98"/>
      <c r="I5" s="144" t="s">
        <v>213</v>
      </c>
      <c r="J5" s="99"/>
      <c r="AB5"/>
      <c r="AC5"/>
      <c r="AD5"/>
      <c r="AE5"/>
      <c r="AF5"/>
      <c r="AG5"/>
      <c r="AH5"/>
    </row>
    <row r="6" spans="1:34" ht="15" thickBot="1">
      <c r="A6" s="91" t="s">
        <v>129</v>
      </c>
      <c r="B6" s="100">
        <f>SUM(B7:B9)</f>
        <v>116</v>
      </c>
      <c r="C6" s="157">
        <f>SUM(C7:C9)</f>
        <v>105</v>
      </c>
      <c r="D6" s="102">
        <f>ROUND(B6/C6-1,2)</f>
        <v>0.1</v>
      </c>
      <c r="E6" s="101">
        <f>SUM(E7:E9)</f>
        <v>115</v>
      </c>
      <c r="F6" s="102">
        <f t="shared" ref="F6:F10" si="0">ROUND(B6/E6-1,2)</f>
        <v>0.01</v>
      </c>
      <c r="H6" s="100">
        <f>SUM(H7:H9)</f>
        <v>116</v>
      </c>
      <c r="I6" s="101">
        <f>SUM(I7:I9)</f>
        <v>105</v>
      </c>
      <c r="J6" s="90">
        <f t="shared" ref="J6:J10" si="1">ROUND(H6/I6-1,2)</f>
        <v>0.1</v>
      </c>
      <c r="AB6"/>
      <c r="AC6"/>
      <c r="AD6"/>
      <c r="AE6"/>
      <c r="AF6"/>
      <c r="AG6"/>
      <c r="AH6"/>
    </row>
    <row r="7" spans="1:34" ht="14.5">
      <c r="A7" s="95" t="s">
        <v>22</v>
      </c>
      <c r="B7" s="103">
        <v>75</v>
      </c>
      <c r="C7" s="156">
        <v>71</v>
      </c>
      <c r="D7" s="105">
        <f>ROUND(B7/C7-1,2)</f>
        <v>0.06</v>
      </c>
      <c r="E7" s="104">
        <v>74</v>
      </c>
      <c r="F7" s="105">
        <f t="shared" si="0"/>
        <v>0.01</v>
      </c>
      <c r="H7" s="103">
        <f t="shared" ref="H7:I14" si="2">B7</f>
        <v>75</v>
      </c>
      <c r="I7" s="156">
        <f t="shared" si="2"/>
        <v>71</v>
      </c>
      <c r="J7" s="79">
        <f t="shared" si="1"/>
        <v>0.06</v>
      </c>
      <c r="AB7"/>
      <c r="AC7"/>
      <c r="AD7"/>
      <c r="AE7"/>
      <c r="AF7"/>
      <c r="AG7"/>
      <c r="AH7"/>
    </row>
    <row r="8" spans="1:34" ht="14.5">
      <c r="A8" s="95" t="s">
        <v>23</v>
      </c>
      <c r="B8" s="103">
        <v>31</v>
      </c>
      <c r="C8" s="156">
        <v>24</v>
      </c>
      <c r="D8" s="105">
        <f>ROUND(B8/C8-1,2)</f>
        <v>0.28999999999999998</v>
      </c>
      <c r="E8" s="104">
        <v>31</v>
      </c>
      <c r="F8" s="105">
        <f t="shared" si="0"/>
        <v>0</v>
      </c>
      <c r="H8" s="103">
        <f t="shared" si="2"/>
        <v>31</v>
      </c>
      <c r="I8" s="156">
        <f t="shared" si="2"/>
        <v>24</v>
      </c>
      <c r="J8" s="79">
        <f t="shared" si="1"/>
        <v>0.28999999999999998</v>
      </c>
      <c r="AB8"/>
      <c r="AC8"/>
      <c r="AD8"/>
      <c r="AE8"/>
      <c r="AF8"/>
      <c r="AG8"/>
      <c r="AH8"/>
    </row>
    <row r="9" spans="1:34" ht="14.5">
      <c r="A9" s="95" t="s">
        <v>24</v>
      </c>
      <c r="B9" s="103">
        <v>10</v>
      </c>
      <c r="C9" s="156">
        <v>10</v>
      </c>
      <c r="D9" s="105">
        <f>ROUND(B9/C9-1,2)</f>
        <v>0</v>
      </c>
      <c r="E9" s="104">
        <v>10</v>
      </c>
      <c r="F9" s="105">
        <f t="shared" si="0"/>
        <v>0</v>
      </c>
      <c r="H9" s="103">
        <f t="shared" si="2"/>
        <v>10</v>
      </c>
      <c r="I9" s="156">
        <f t="shared" si="2"/>
        <v>10</v>
      </c>
      <c r="J9" s="79">
        <f t="shared" si="1"/>
        <v>0</v>
      </c>
      <c r="AB9"/>
      <c r="AC9"/>
      <c r="AD9"/>
      <c r="AE9"/>
      <c r="AF9"/>
      <c r="AG9"/>
      <c r="AH9"/>
    </row>
    <row r="10" spans="1:34" ht="15" thickBot="1">
      <c r="A10" s="109" t="s">
        <v>134</v>
      </c>
      <c r="B10" s="106">
        <v>7</v>
      </c>
      <c r="C10" s="158">
        <v>7</v>
      </c>
      <c r="D10" s="108">
        <f>ROUND(B10/C10-1,2)</f>
        <v>0</v>
      </c>
      <c r="E10" s="107">
        <v>6</v>
      </c>
      <c r="F10" s="108">
        <f t="shared" si="0"/>
        <v>0.17</v>
      </c>
      <c r="H10" s="106">
        <f t="shared" si="2"/>
        <v>7</v>
      </c>
      <c r="I10" s="107">
        <f t="shared" si="2"/>
        <v>7</v>
      </c>
      <c r="J10" s="110">
        <f t="shared" si="1"/>
        <v>0</v>
      </c>
      <c r="AB10"/>
      <c r="AC10"/>
      <c r="AD10"/>
      <c r="AE10"/>
      <c r="AF10"/>
      <c r="AG10"/>
      <c r="AH10"/>
    </row>
    <row r="11" spans="1:34" ht="15" thickBot="1">
      <c r="A11" s="93" t="s">
        <v>214</v>
      </c>
      <c r="B11" s="111">
        <v>0.96</v>
      </c>
      <c r="C11" s="112">
        <v>0.98</v>
      </c>
      <c r="D11" s="113">
        <f t="shared" ref="D11:D18" si="3">B11-C11</f>
        <v>-2.0000000000000018E-2</v>
      </c>
      <c r="E11" s="113">
        <v>0.95</v>
      </c>
      <c r="F11" s="113">
        <f>B11-E11</f>
        <v>1.0000000000000009E-2</v>
      </c>
      <c r="G11" s="94"/>
      <c r="H11" s="111">
        <f t="shared" si="2"/>
        <v>0.96</v>
      </c>
      <c r="I11" s="112">
        <f t="shared" si="2"/>
        <v>0.98</v>
      </c>
      <c r="J11" s="115">
        <f t="shared" ref="J11:J18" si="4">H11-I11</f>
        <v>-2.0000000000000018E-2</v>
      </c>
      <c r="AB11"/>
      <c r="AC11"/>
      <c r="AD11"/>
      <c r="AE11"/>
      <c r="AF11"/>
      <c r="AG11"/>
      <c r="AH11"/>
    </row>
    <row r="12" spans="1:34" ht="14.5">
      <c r="A12" s="95" t="s">
        <v>22</v>
      </c>
      <c r="B12" s="116">
        <v>0.94</v>
      </c>
      <c r="C12" s="117">
        <v>0.97</v>
      </c>
      <c r="D12" s="118">
        <f t="shared" si="3"/>
        <v>-3.0000000000000027E-2</v>
      </c>
      <c r="E12" s="117">
        <v>0.93</v>
      </c>
      <c r="F12" s="118">
        <f t="shared" ref="F12:F18" si="5">B12-E12</f>
        <v>9.9999999999998979E-3</v>
      </c>
      <c r="G12" s="94"/>
      <c r="H12" s="116">
        <f t="shared" si="2"/>
        <v>0.94</v>
      </c>
      <c r="I12" s="159">
        <f t="shared" si="2"/>
        <v>0.97</v>
      </c>
      <c r="J12" s="79">
        <f t="shared" si="4"/>
        <v>-3.0000000000000027E-2</v>
      </c>
      <c r="AB12"/>
      <c r="AC12"/>
      <c r="AD12"/>
      <c r="AE12"/>
      <c r="AF12"/>
      <c r="AG12"/>
      <c r="AH12"/>
    </row>
    <row r="13" spans="1:34" ht="14.5">
      <c r="A13" s="95" t="s">
        <v>23</v>
      </c>
      <c r="B13" s="116">
        <v>1</v>
      </c>
      <c r="C13" s="117">
        <v>1</v>
      </c>
      <c r="D13" s="118">
        <f t="shared" si="3"/>
        <v>0</v>
      </c>
      <c r="E13" s="117">
        <v>0.97</v>
      </c>
      <c r="F13" s="118">
        <f t="shared" si="5"/>
        <v>3.0000000000000027E-2</v>
      </c>
      <c r="G13" s="94"/>
      <c r="H13" s="116">
        <f t="shared" si="2"/>
        <v>1</v>
      </c>
      <c r="I13" s="159">
        <f t="shared" si="2"/>
        <v>1</v>
      </c>
      <c r="J13" s="79">
        <f t="shared" si="4"/>
        <v>0</v>
      </c>
      <c r="AB13"/>
      <c r="AC13"/>
      <c r="AD13"/>
      <c r="AE13"/>
      <c r="AF13"/>
      <c r="AG13"/>
      <c r="AH13"/>
    </row>
    <row r="14" spans="1:34" ht="15" thickBot="1">
      <c r="A14" s="122" t="s">
        <v>24</v>
      </c>
      <c r="B14" s="119">
        <v>1</v>
      </c>
      <c r="C14" s="120">
        <v>1</v>
      </c>
      <c r="D14" s="121">
        <f t="shared" si="3"/>
        <v>0</v>
      </c>
      <c r="E14" s="120">
        <v>1</v>
      </c>
      <c r="F14" s="121">
        <f t="shared" si="5"/>
        <v>0</v>
      </c>
      <c r="G14" s="94"/>
      <c r="H14" s="119">
        <f t="shared" si="2"/>
        <v>1</v>
      </c>
      <c r="I14" s="120">
        <f t="shared" si="2"/>
        <v>1</v>
      </c>
      <c r="J14" s="86">
        <f t="shared" si="4"/>
        <v>0</v>
      </c>
      <c r="AB14"/>
      <c r="AC14"/>
      <c r="AD14"/>
      <c r="AE14"/>
      <c r="AF14"/>
      <c r="AG14"/>
      <c r="AH14"/>
    </row>
    <row r="15" spans="1:34" ht="15" hidden="1" thickBot="1">
      <c r="A15" s="126" t="s">
        <v>215</v>
      </c>
      <c r="B15" s="123">
        <v>0.94</v>
      </c>
      <c r="C15" s="124">
        <v>0.92</v>
      </c>
      <c r="D15" s="113">
        <f t="shared" si="3"/>
        <v>1.9999999999999907E-2</v>
      </c>
      <c r="E15" s="124">
        <v>0.94</v>
      </c>
      <c r="F15" s="125">
        <f t="shared" si="5"/>
        <v>0</v>
      </c>
      <c r="G15" s="94"/>
      <c r="H15" s="123">
        <v>0.94</v>
      </c>
      <c r="I15" s="124">
        <v>0.94</v>
      </c>
      <c r="J15" s="127">
        <f t="shared" si="4"/>
        <v>0</v>
      </c>
      <c r="AB15"/>
      <c r="AC15"/>
      <c r="AD15"/>
      <c r="AE15"/>
      <c r="AF15"/>
      <c r="AG15"/>
      <c r="AH15"/>
    </row>
    <row r="16" spans="1:34" ht="14.5" hidden="1">
      <c r="A16" s="95" t="s">
        <v>22</v>
      </c>
      <c r="B16" s="128">
        <v>0.94</v>
      </c>
      <c r="C16" s="117">
        <v>0.92</v>
      </c>
      <c r="D16" s="118">
        <f t="shared" si="3"/>
        <v>1.9999999999999907E-2</v>
      </c>
      <c r="E16" s="117">
        <v>0.93</v>
      </c>
      <c r="F16" s="118">
        <f t="shared" si="5"/>
        <v>9.9999999999998979E-3</v>
      </c>
      <c r="G16" s="94"/>
      <c r="H16" s="128">
        <v>0.93</v>
      </c>
      <c r="I16" s="159">
        <v>0.93</v>
      </c>
      <c r="J16" s="79">
        <f t="shared" si="4"/>
        <v>0</v>
      </c>
      <c r="AB16"/>
      <c r="AC16"/>
      <c r="AD16"/>
      <c r="AE16"/>
      <c r="AF16"/>
      <c r="AG16"/>
      <c r="AH16"/>
    </row>
    <row r="17" spans="1:34" ht="14.5" hidden="1">
      <c r="A17" s="95" t="s">
        <v>23</v>
      </c>
      <c r="B17" s="128">
        <v>0.95</v>
      </c>
      <c r="C17" s="117">
        <v>0.9</v>
      </c>
      <c r="D17" s="118">
        <f t="shared" si="3"/>
        <v>4.9999999999999933E-2</v>
      </c>
      <c r="E17" s="117">
        <v>0.94</v>
      </c>
      <c r="F17" s="118">
        <f t="shared" si="5"/>
        <v>1.0000000000000009E-2</v>
      </c>
      <c r="G17" s="94"/>
      <c r="H17" s="128">
        <v>0.92</v>
      </c>
      <c r="I17" s="159">
        <v>0.92</v>
      </c>
      <c r="J17" s="79">
        <f t="shared" si="4"/>
        <v>0</v>
      </c>
      <c r="AB17"/>
      <c r="AC17"/>
      <c r="AD17"/>
      <c r="AE17"/>
      <c r="AF17"/>
      <c r="AG17"/>
      <c r="AH17"/>
    </row>
    <row r="18" spans="1:34" ht="15" hidden="1" thickBot="1">
      <c r="A18" s="133" t="s">
        <v>24</v>
      </c>
      <c r="B18" s="129">
        <v>0.95</v>
      </c>
      <c r="C18" s="132">
        <v>0.98</v>
      </c>
      <c r="D18" s="131">
        <f t="shared" si="3"/>
        <v>-3.0000000000000027E-2</v>
      </c>
      <c r="E18" s="130">
        <v>0.94</v>
      </c>
      <c r="F18" s="131">
        <f t="shared" si="5"/>
        <v>1.0000000000000009E-2</v>
      </c>
      <c r="G18" s="94"/>
      <c r="H18" s="129">
        <v>0.95</v>
      </c>
      <c r="I18" s="160">
        <v>0.95</v>
      </c>
      <c r="J18" s="127">
        <f t="shared" si="4"/>
        <v>0</v>
      </c>
      <c r="AB18"/>
      <c r="AC18"/>
      <c r="AD18"/>
      <c r="AE18"/>
      <c r="AF18"/>
      <c r="AG18"/>
      <c r="AH18"/>
    </row>
    <row r="19" spans="1:34" ht="15" thickBot="1">
      <c r="A19" s="93" t="s">
        <v>216</v>
      </c>
      <c r="B19" s="134">
        <v>177</v>
      </c>
      <c r="C19" s="114">
        <f>SUM(C20:C22)</f>
        <v>145</v>
      </c>
      <c r="D19" s="113">
        <f>ROUND(B19/C19-1,2)</f>
        <v>0.22</v>
      </c>
      <c r="E19" s="155">
        <v>177</v>
      </c>
      <c r="F19" s="113">
        <f t="shared" ref="F19:F22" si="6">ROUND(B19/E19-1,2)</f>
        <v>0</v>
      </c>
      <c r="G19" s="94"/>
      <c r="H19" s="134">
        <f>SUM(H20:H22)</f>
        <v>447.14000000000004</v>
      </c>
      <c r="I19" s="114">
        <f>SUM(I20:I22)</f>
        <v>289</v>
      </c>
      <c r="J19" s="113">
        <f t="shared" ref="J19:J22" si="7">ROUND(H19/I19-1,2)</f>
        <v>0.55000000000000004</v>
      </c>
      <c r="AB19"/>
      <c r="AC19"/>
      <c r="AD19"/>
      <c r="AE19"/>
      <c r="AF19"/>
      <c r="AG19"/>
      <c r="AH19"/>
    </row>
    <row r="20" spans="1:34" ht="14.5">
      <c r="A20" s="95" t="s">
        <v>22</v>
      </c>
      <c r="B20" s="103">
        <v>133</v>
      </c>
      <c r="C20" s="104">
        <v>128</v>
      </c>
      <c r="D20" s="118">
        <f>ROUND(B20/C20-1,2)</f>
        <v>0.04</v>
      </c>
      <c r="E20" s="156">
        <v>121</v>
      </c>
      <c r="F20" s="118">
        <f t="shared" si="6"/>
        <v>0.1</v>
      </c>
      <c r="G20" s="94"/>
      <c r="H20" s="135">
        <f>SUM(B20:E20)</f>
        <v>382.04</v>
      </c>
      <c r="I20" s="136">
        <v>246</v>
      </c>
      <c r="J20" s="118">
        <f t="shared" si="7"/>
        <v>0.55000000000000004</v>
      </c>
      <c r="AB20"/>
      <c r="AC20"/>
      <c r="AD20"/>
      <c r="AE20"/>
      <c r="AF20"/>
      <c r="AG20"/>
      <c r="AH20"/>
    </row>
    <row r="21" spans="1:34" ht="14.5">
      <c r="A21" s="95" t="s">
        <v>23</v>
      </c>
      <c r="B21" s="103">
        <v>18</v>
      </c>
      <c r="C21" s="104">
        <v>12</v>
      </c>
      <c r="D21" s="118">
        <f>ROUND(B21/C21-1,2)</f>
        <v>0.5</v>
      </c>
      <c r="E21" s="104">
        <v>14</v>
      </c>
      <c r="F21" s="118">
        <f t="shared" si="6"/>
        <v>0.28999999999999998</v>
      </c>
      <c r="G21" s="94"/>
      <c r="H21" s="135">
        <f t="shared" ref="H21:H22" si="8">SUM(B21:E21)</f>
        <v>44.5</v>
      </c>
      <c r="I21" s="136">
        <v>31</v>
      </c>
      <c r="J21" s="118">
        <f t="shared" si="7"/>
        <v>0.44</v>
      </c>
      <c r="AB21"/>
      <c r="AC21"/>
      <c r="AD21"/>
      <c r="AE21"/>
      <c r="AF21"/>
      <c r="AG21"/>
      <c r="AH21"/>
    </row>
    <row r="22" spans="1:34" ht="15" thickBot="1">
      <c r="A22" s="122" t="s">
        <v>24</v>
      </c>
      <c r="B22" s="137">
        <v>8</v>
      </c>
      <c r="C22" s="138">
        <v>5</v>
      </c>
      <c r="D22" s="121">
        <f>ROUND(B22/C22-1,2)</f>
        <v>0.6</v>
      </c>
      <c r="E22" s="138">
        <v>7</v>
      </c>
      <c r="F22" s="121">
        <f t="shared" si="6"/>
        <v>0.14000000000000001</v>
      </c>
      <c r="G22" s="94"/>
      <c r="H22" s="139">
        <f t="shared" si="8"/>
        <v>20.6</v>
      </c>
      <c r="I22" s="140">
        <v>12</v>
      </c>
      <c r="J22" s="121">
        <f t="shared" si="7"/>
        <v>0.72</v>
      </c>
      <c r="AB22"/>
      <c r="AC22"/>
      <c r="AD22"/>
      <c r="AE22"/>
      <c r="AF22"/>
      <c r="AG22"/>
      <c r="AH22"/>
    </row>
    <row r="23" spans="1:34" ht="14.5">
      <c r="B23" s="53" t="s">
        <v>217</v>
      </c>
      <c r="AB23"/>
      <c r="AC23"/>
      <c r="AD23"/>
      <c r="AE23"/>
      <c r="AF23"/>
      <c r="AG23"/>
      <c r="AH23"/>
    </row>
    <row r="24" spans="1:34" ht="14.5">
      <c r="AB24"/>
      <c r="AC24"/>
      <c r="AD24"/>
      <c r="AE24"/>
      <c r="AF24"/>
      <c r="AG24"/>
      <c r="AH24"/>
    </row>
  </sheetData>
  <pageMargins left="0.7" right="0.7" top="0.75" bottom="0.75" header="0.3" footer="0.3"/>
  <pageSetup orientation="portrait" r:id="rId1"/>
  <headerFooter>
    <oddHeader>&amp;L&amp;"arial"&amp;10&amp;K737373 ADNOC Classification: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42ec1-e291-41f4-8e6b-96c853553482">
      <Value>54</Value>
      <Value>3</Value>
      <Value>2</Value>
      <Value>1</Value>
    </TaxCatchAll>
    <lcf76f155ced4ddcb4097134ff3c332f xmlns="28358b8d-0209-4d9d-90fe-b0789b89bd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FADE1E44E1B314BBB920C40DC6929DC" ma:contentTypeVersion="16" ma:contentTypeDescription="إنشاء مستند جديد." ma:contentTypeScope="" ma:versionID="2def46b7ff8ccad6d975c64e15c7bdb7">
  <xsd:schema xmlns:xsd="http://www.w3.org/2001/XMLSchema" xmlns:xs="http://www.w3.org/2001/XMLSchema" xmlns:p="http://schemas.microsoft.com/office/2006/metadata/properties" xmlns:ns1="http://schemas.microsoft.com/sharepoint/v3" xmlns:ns2="62c42ec1-e291-41f4-8e6b-96c853553482" xmlns:ns3="28358b8d-0209-4d9d-90fe-b0789b89bd11" targetNamespace="http://schemas.microsoft.com/office/2006/metadata/properties" ma:root="true" ma:fieldsID="ff5e09499e0b36323aedfe407d1d212e" ns1:_="" ns2:_="" ns3:_="">
    <xsd:import namespace="http://schemas.microsoft.com/sharepoint/v3"/>
    <xsd:import namespace="62c42ec1-e291-41f4-8e6b-96c853553482"/>
    <xsd:import namespace="28358b8d-0209-4d9d-90fe-b0789b89bd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خصائص نهج التوافق الموحد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إجراءات واجهة المستخدم الخاصة بنهج التوافق الموح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42ec1-e291-41f4-8e6b-96c8535534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0c18db4-ee5c-462d-92e9-3d00027eefa4}" ma:internalName="TaxCatchAll" ma:showField="CatchAllData" ma:web="62c42ec1-e291-41f4-8e6b-96c8535534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58b8d-0209-4d9d-90fe-b0789b89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علامات الصور" ma:readOnly="false" ma:fieldId="{5cf76f15-5ced-4ddc-b409-7134ff3c332f}" ma:taxonomyMulti="true" ma:sspId="6470b58b-91bf-479a-a845-bcea3ef9fe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D8AF8-9640-4C11-AA68-9042F03E6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A7D01-41B3-468C-938B-04AC87AF151E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28358b8d-0209-4d9d-90fe-b0789b89bd11"/>
    <ds:schemaRef ds:uri="http://schemas.microsoft.com/office/infopath/2007/PartnerControls"/>
    <ds:schemaRef ds:uri="http://schemas.microsoft.com/office/2006/metadata/properties"/>
    <ds:schemaRef ds:uri="http://purl.org/dc/terms/"/>
    <ds:schemaRef ds:uri="62c42ec1-e291-41f4-8e6b-96c853553482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C8BE06B-63D8-4D54-A774-BBC130D78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c42ec1-e291-41f4-8e6b-96c853553482"/>
    <ds:schemaRef ds:uri="28358b8d-0209-4d9d-90fe-b0789b89b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c5ce59d-8065-4e55-8401-511b31f8040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Progress update Working Sheet</vt:lpstr>
      <vt:lpstr>Progress Update Q2'23</vt:lpstr>
      <vt:lpstr>Financial highlights &amp; segments</vt:lpstr>
      <vt:lpstr>OWC, FCF, Balance sheet</vt:lpstr>
      <vt:lpstr>Operational highlights</vt:lpstr>
      <vt:lpstr>Consolidated FP</vt:lpstr>
      <vt:lpstr>Consolidated P&amp;L</vt:lpstr>
      <vt:lpstr>Consolidated Cash Flow</vt:lpstr>
      <vt:lpstr>MD&amp;A-Rigs Operational info Sep</vt:lpstr>
      <vt:lpstr>ADNOCDRILL Historical Data</vt:lpstr>
      <vt:lpstr>'ADNOCDRILL Historical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 Asfour</dc:creator>
  <cp:keywords/>
  <dc:description/>
  <cp:lastModifiedBy>Mayar Elashry (ADNOC Drilling - Finance)</cp:lastModifiedBy>
  <cp:revision/>
  <dcterms:created xsi:type="dcterms:W3CDTF">2022-03-23T08:16:43Z</dcterms:created>
  <dcterms:modified xsi:type="dcterms:W3CDTF">2025-10-27T14:57:48Z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6030d4-8bdc-4e18-a056-75b4518d62c6_Enabled">
    <vt:lpwstr>true</vt:lpwstr>
  </property>
  <property fmtid="{D5CDD505-2E9C-101B-9397-08002B2CF9AE}" pid="3" name="MSIP_Label_ab6030d4-8bdc-4e18-a056-75b4518d62c6_SetDate">
    <vt:lpwstr>2023-07-18T12:53:29Z</vt:lpwstr>
  </property>
  <property fmtid="{D5CDD505-2E9C-101B-9397-08002B2CF9AE}" pid="4" name="MSIP_Label_ab6030d4-8bdc-4e18-a056-75b4518d62c6_Method">
    <vt:lpwstr>Privileged</vt:lpwstr>
  </property>
  <property fmtid="{D5CDD505-2E9C-101B-9397-08002B2CF9AE}" pid="5" name="MSIP_Label_ab6030d4-8bdc-4e18-a056-75b4518d62c6_Name">
    <vt:lpwstr>Need-To-Know</vt:lpwstr>
  </property>
  <property fmtid="{D5CDD505-2E9C-101B-9397-08002B2CF9AE}" pid="6" name="MSIP_Label_ab6030d4-8bdc-4e18-a056-75b4518d62c6_SiteId">
    <vt:lpwstr>74892fe7-b6cb-43e7-912b-52194d3fd7c8</vt:lpwstr>
  </property>
  <property fmtid="{D5CDD505-2E9C-101B-9397-08002B2CF9AE}" pid="7" name="MSIP_Label_ab6030d4-8bdc-4e18-a056-75b4518d62c6_ActionId">
    <vt:lpwstr>8a86187b-8690-4b0e-b2ca-d876ab9f2e7a</vt:lpwstr>
  </property>
  <property fmtid="{D5CDD505-2E9C-101B-9397-08002B2CF9AE}" pid="8" name="MSIP_Label_ab6030d4-8bdc-4e18-a056-75b4518d62c6_ContentBits">
    <vt:lpwstr>1</vt:lpwstr>
  </property>
  <property fmtid="{D5CDD505-2E9C-101B-9397-08002B2CF9AE}" pid="9" name="ContentTypeId">
    <vt:lpwstr>0x010100EFADE1E44E1B314BBB920C40DC6929DC</vt:lpwstr>
  </property>
  <property fmtid="{D5CDD505-2E9C-101B-9397-08002B2CF9AE}" pid="10" name="_dlc_DocIdItemGuid">
    <vt:lpwstr>7f169827-7728-4055-9ed1-a27d18cb57bb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ADNOCGroupFunction">
    <vt:lpwstr>3;#Finance|9bf2be3a-92c1-4804-86fd-35f5717fb378</vt:lpwstr>
  </property>
  <property fmtid="{D5CDD505-2E9C-101B-9397-08002B2CF9AE}" pid="14" name="ADNOCGroupCompany">
    <vt:lpwstr>2;#ADNOC Drilling|7c394772-b652-4884-84f8-039ee0843c1a</vt:lpwstr>
  </property>
  <property fmtid="{D5CDD505-2E9C-101B-9397-08002B2CF9AE}" pid="15" name="ADNOCGroupContentType">
    <vt:lpwstr>1;#Investor Relations|a44cca87-faa6-470a-a0df-62cf20778aea</vt:lpwstr>
  </property>
  <property fmtid="{D5CDD505-2E9C-101B-9397-08002B2CF9AE}" pid="16" name="ADNOCGroupSubFunction">
    <vt:lpwstr>54;#Accounting and Statutory Reporting|2f369ca5-20d1-41ed-85eb-fa63f4c8e94d</vt:lpwstr>
  </property>
  <property fmtid="{D5CDD505-2E9C-101B-9397-08002B2CF9AE}" pid="17" name="lcf76f155ced4ddcb4097134ff3c332f">
    <vt:lpwstr/>
  </property>
</Properties>
</file>